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7960" windowHeight="12285" activeTab="2"/>
  </bookViews>
  <sheets>
    <sheet name="Eden_NewbyBeck" sheetId="2" r:id="rId1"/>
    <sheet name="Wensum_Blackwater" sheetId="3" r:id="rId2"/>
    <sheet name="Eden_Pow" sheetId="10" r:id="rId3"/>
    <sheet name="ALL" sheetId="6" r:id="rId4"/>
    <sheet name="ALL_2" sheetId="15" r:id="rId5"/>
    <sheet name="mL" sheetId="16" r:id="rId6"/>
  </sheets>
  <definedNames>
    <definedName name="_xlnm.Print_Area" localSheetId="0">Eden_NewbyBeck!$A$2:$N$95</definedName>
  </definedNames>
  <calcPr calcId="145621"/>
</workbook>
</file>

<file path=xl/calcChain.xml><?xml version="1.0" encoding="utf-8"?>
<calcChain xmlns="http://schemas.openxmlformats.org/spreadsheetml/2006/main">
  <c r="G24" i="10" l="1"/>
  <c r="G17" i="10"/>
  <c r="C15" i="10" l="1"/>
  <c r="C29" i="10"/>
  <c r="C36" i="10"/>
  <c r="C43" i="10"/>
  <c r="C50" i="10"/>
  <c r="C57" i="10"/>
  <c r="C64" i="10"/>
  <c r="C71" i="10"/>
  <c r="C78" i="10"/>
  <c r="C85" i="10"/>
  <c r="C92" i="10"/>
  <c r="M5" i="16"/>
  <c r="M4" i="16"/>
  <c r="L5" i="16"/>
  <c r="L4" i="16"/>
  <c r="K5" i="16"/>
  <c r="K4" i="16"/>
  <c r="I5" i="16"/>
  <c r="I4" i="16"/>
  <c r="B44" i="15"/>
  <c r="B43" i="15"/>
  <c r="B28" i="15"/>
  <c r="B27" i="15"/>
  <c r="B16" i="15"/>
  <c r="B15" i="15"/>
  <c r="D57" i="2"/>
  <c r="J42" i="15" l="1"/>
  <c r="E42" i="15"/>
  <c r="J41" i="15"/>
  <c r="N41" i="15" s="1"/>
  <c r="O41" i="15" s="1"/>
  <c r="E41" i="15"/>
  <c r="J40" i="15"/>
  <c r="E40" i="15"/>
  <c r="J39" i="15"/>
  <c r="N39" i="15" s="1"/>
  <c r="O39" i="15" s="1"/>
  <c r="E39" i="15"/>
  <c r="J38" i="15"/>
  <c r="K38" i="15" s="1"/>
  <c r="E38" i="15"/>
  <c r="K37" i="15"/>
  <c r="J37" i="15"/>
  <c r="N37" i="15" s="1"/>
  <c r="O37" i="15" s="1"/>
  <c r="E37" i="15"/>
  <c r="J36" i="15"/>
  <c r="E36" i="15"/>
  <c r="K35" i="15"/>
  <c r="J35" i="15"/>
  <c r="N35" i="15" s="1"/>
  <c r="O35" i="15" s="1"/>
  <c r="E35" i="15"/>
  <c r="J34" i="15"/>
  <c r="K34" i="15" s="1"/>
  <c r="E34" i="15"/>
  <c r="K33" i="15"/>
  <c r="J33" i="15"/>
  <c r="N33" i="15" s="1"/>
  <c r="O33" i="15" s="1"/>
  <c r="E33" i="15"/>
  <c r="O32" i="15"/>
  <c r="N32" i="15"/>
  <c r="J32" i="15"/>
  <c r="K32" i="15" s="1"/>
  <c r="E32" i="15"/>
  <c r="J31" i="15"/>
  <c r="K31" i="15" s="1"/>
  <c r="E31" i="15"/>
  <c r="J30" i="15"/>
  <c r="E30" i="15"/>
  <c r="O29" i="15"/>
  <c r="O27" i="15"/>
  <c r="J26" i="15"/>
  <c r="K26" i="15" s="1"/>
  <c r="E26" i="15"/>
  <c r="J25" i="15"/>
  <c r="K25" i="15" s="1"/>
  <c r="E25" i="15"/>
  <c r="J24" i="15"/>
  <c r="K24" i="15" s="1"/>
  <c r="E24" i="15"/>
  <c r="J23" i="15"/>
  <c r="E23" i="15"/>
  <c r="J22" i="15"/>
  <c r="N22" i="15" s="1"/>
  <c r="O22" i="15" s="1"/>
  <c r="E22" i="15"/>
  <c r="J21" i="15"/>
  <c r="K21" i="15" s="1"/>
  <c r="E21" i="15"/>
  <c r="J20" i="15"/>
  <c r="N20" i="15" s="1"/>
  <c r="O20" i="15" s="1"/>
  <c r="E20" i="15"/>
  <c r="J19" i="15"/>
  <c r="E19" i="15"/>
  <c r="J18" i="15"/>
  <c r="K18" i="15" s="1"/>
  <c r="E18" i="15"/>
  <c r="O17" i="15"/>
  <c r="O16" i="15"/>
  <c r="O15" i="15"/>
  <c r="N14" i="15"/>
  <c r="O14" i="15" s="1"/>
  <c r="K14" i="15"/>
  <c r="J14" i="15"/>
  <c r="E14" i="15"/>
  <c r="E13" i="15"/>
  <c r="J12" i="15"/>
  <c r="N12" i="15" s="1"/>
  <c r="O12" i="15" s="1"/>
  <c r="E12" i="15"/>
  <c r="J11" i="15"/>
  <c r="E11" i="15"/>
  <c r="J10" i="15"/>
  <c r="K10" i="15" s="1"/>
  <c r="E10" i="15"/>
  <c r="J9" i="15"/>
  <c r="K9" i="15" s="1"/>
  <c r="E9" i="15"/>
  <c r="J8" i="15"/>
  <c r="K8" i="15" s="1"/>
  <c r="E8" i="15"/>
  <c r="J7" i="15"/>
  <c r="E7" i="15"/>
  <c r="N6" i="15"/>
  <c r="O6" i="15" s="1"/>
  <c r="J6" i="15"/>
  <c r="K6" i="15" s="1"/>
  <c r="E6" i="15"/>
  <c r="J5" i="15"/>
  <c r="K5" i="15" s="1"/>
  <c r="E5" i="15"/>
  <c r="J4" i="15"/>
  <c r="K4" i="15" s="1"/>
  <c r="E4" i="15"/>
  <c r="N3" i="15"/>
  <c r="O3" i="15" s="1"/>
  <c r="K3" i="15"/>
  <c r="N2" i="15"/>
  <c r="O2" i="15" s="1"/>
  <c r="K2" i="15"/>
  <c r="E93" i="10"/>
  <c r="D93" i="10"/>
  <c r="C93" i="10"/>
  <c r="B93" i="10"/>
  <c r="D92" i="10"/>
  <c r="E92" i="10" s="1"/>
  <c r="B92" i="10"/>
  <c r="F91" i="10"/>
  <c r="G91" i="10" s="1"/>
  <c r="E91" i="10"/>
  <c r="F90" i="10"/>
  <c r="G90" i="10" s="1"/>
  <c r="E90" i="10"/>
  <c r="F89" i="10"/>
  <c r="G89" i="10" s="1"/>
  <c r="E89" i="10"/>
  <c r="F88" i="10"/>
  <c r="G88" i="10" s="1"/>
  <c r="E88" i="10"/>
  <c r="F87" i="10"/>
  <c r="E87" i="10"/>
  <c r="D86" i="10"/>
  <c r="C86" i="10"/>
  <c r="B86" i="10"/>
  <c r="F85" i="10"/>
  <c r="D85" i="10"/>
  <c r="E85" i="10" s="1"/>
  <c r="B85" i="10"/>
  <c r="F84" i="10"/>
  <c r="G84" i="10" s="1"/>
  <c r="E84" i="10"/>
  <c r="F83" i="10"/>
  <c r="G83" i="10" s="1"/>
  <c r="E83" i="10"/>
  <c r="F82" i="10"/>
  <c r="G82" i="10" s="1"/>
  <c r="E82" i="10"/>
  <c r="F81" i="10"/>
  <c r="G81" i="10" s="1"/>
  <c r="E81" i="10"/>
  <c r="F80" i="10"/>
  <c r="F86" i="10" s="1"/>
  <c r="E80" i="10"/>
  <c r="E86" i="10" s="1"/>
  <c r="F79" i="10"/>
  <c r="D79" i="10"/>
  <c r="C79" i="10"/>
  <c r="B79" i="10"/>
  <c r="F78" i="10"/>
  <c r="E78" i="10"/>
  <c r="D78" i="10"/>
  <c r="B78" i="10"/>
  <c r="G77" i="10"/>
  <c r="F77" i="10"/>
  <c r="E77" i="10"/>
  <c r="G76" i="10"/>
  <c r="F76" i="10"/>
  <c r="E76" i="10"/>
  <c r="G75" i="10"/>
  <c r="F75" i="10"/>
  <c r="E75" i="10"/>
  <c r="G74" i="10"/>
  <c r="F74" i="10"/>
  <c r="E74" i="10"/>
  <c r="G73" i="10"/>
  <c r="F73" i="10"/>
  <c r="E73" i="10"/>
  <c r="E79" i="10" s="1"/>
  <c r="D72" i="10"/>
  <c r="C72" i="10"/>
  <c r="B72" i="10"/>
  <c r="D71" i="10"/>
  <c r="E71" i="10" s="1"/>
  <c r="B71" i="10"/>
  <c r="F70" i="10"/>
  <c r="G70" i="10" s="1"/>
  <c r="E70" i="10"/>
  <c r="F69" i="10"/>
  <c r="G69" i="10" s="1"/>
  <c r="E69" i="10"/>
  <c r="G68" i="10"/>
  <c r="F68" i="10"/>
  <c r="E68" i="10"/>
  <c r="G67" i="10"/>
  <c r="F67" i="10"/>
  <c r="E67" i="10"/>
  <c r="G66" i="10"/>
  <c r="F66" i="10"/>
  <c r="E66" i="10"/>
  <c r="G65" i="10"/>
  <c r="L10" i="15" s="1"/>
  <c r="F65" i="10"/>
  <c r="D65" i="10"/>
  <c r="C65" i="10"/>
  <c r="B65" i="10"/>
  <c r="F64" i="10"/>
  <c r="E64" i="10"/>
  <c r="D64" i="10"/>
  <c r="B64" i="10"/>
  <c r="G63" i="10"/>
  <c r="F63" i="10"/>
  <c r="E63" i="10"/>
  <c r="G62" i="10"/>
  <c r="F62" i="10"/>
  <c r="E62" i="10"/>
  <c r="G61" i="10"/>
  <c r="F61" i="10"/>
  <c r="E61" i="10"/>
  <c r="G60" i="10"/>
  <c r="F60" i="10"/>
  <c r="E60" i="10"/>
  <c r="G59" i="10"/>
  <c r="G64" i="10" s="1"/>
  <c r="F59" i="10"/>
  <c r="E59" i="10"/>
  <c r="E65" i="10" s="1"/>
  <c r="D58" i="10"/>
  <c r="C58" i="10"/>
  <c r="B58" i="10"/>
  <c r="F57" i="10"/>
  <c r="D57" i="10"/>
  <c r="E57" i="10" s="1"/>
  <c r="B57" i="10"/>
  <c r="F56" i="10"/>
  <c r="G56" i="10" s="1"/>
  <c r="E56" i="10"/>
  <c r="F55" i="10"/>
  <c r="G55" i="10" s="1"/>
  <c r="E55" i="10"/>
  <c r="F54" i="10"/>
  <c r="G54" i="10" s="1"/>
  <c r="E54" i="10"/>
  <c r="F53" i="10"/>
  <c r="G53" i="10" s="1"/>
  <c r="E53" i="10"/>
  <c r="F52" i="10"/>
  <c r="F58" i="10" s="1"/>
  <c r="E52" i="10"/>
  <c r="E58" i="10" s="1"/>
  <c r="F51" i="10"/>
  <c r="D51" i="10"/>
  <c r="C51" i="10"/>
  <c r="B51" i="10"/>
  <c r="F50" i="10"/>
  <c r="E50" i="10"/>
  <c r="D50" i="10"/>
  <c r="B50" i="10"/>
  <c r="G49" i="10"/>
  <c r="F49" i="10"/>
  <c r="E49" i="10"/>
  <c r="G48" i="10"/>
  <c r="F48" i="10"/>
  <c r="E48" i="10"/>
  <c r="G47" i="10"/>
  <c r="F47" i="10"/>
  <c r="E47" i="10"/>
  <c r="G46" i="10"/>
  <c r="F46" i="10"/>
  <c r="E46" i="10"/>
  <c r="G45" i="10"/>
  <c r="F45" i="10"/>
  <c r="E45" i="10"/>
  <c r="E51" i="10" s="1"/>
  <c r="E44" i="10"/>
  <c r="D44" i="10"/>
  <c r="C44" i="10"/>
  <c r="B44" i="10"/>
  <c r="D43" i="10"/>
  <c r="E43" i="10" s="1"/>
  <c r="B43" i="10"/>
  <c r="F42" i="10"/>
  <c r="G42" i="10" s="1"/>
  <c r="E42" i="10"/>
  <c r="F41" i="10"/>
  <c r="G41" i="10" s="1"/>
  <c r="E41" i="10"/>
  <c r="F40" i="10"/>
  <c r="G40" i="10" s="1"/>
  <c r="E40" i="10"/>
  <c r="F39" i="10"/>
  <c r="G39" i="10" s="1"/>
  <c r="E39" i="10"/>
  <c r="F38" i="10"/>
  <c r="E38" i="10"/>
  <c r="D37" i="10"/>
  <c r="C37" i="10"/>
  <c r="B37" i="10"/>
  <c r="F36" i="10"/>
  <c r="D36" i="10"/>
  <c r="E36" i="10" s="1"/>
  <c r="B36" i="10"/>
  <c r="F35" i="10"/>
  <c r="G35" i="10" s="1"/>
  <c r="E35" i="10"/>
  <c r="F34" i="10"/>
  <c r="G34" i="10" s="1"/>
  <c r="E34" i="10"/>
  <c r="F33" i="10"/>
  <c r="G33" i="10" s="1"/>
  <c r="E33" i="10"/>
  <c r="F32" i="10"/>
  <c r="G32" i="10" s="1"/>
  <c r="E32" i="10"/>
  <c r="F31" i="10"/>
  <c r="F37" i="10" s="1"/>
  <c r="E31" i="10"/>
  <c r="E37" i="10" s="1"/>
  <c r="E30" i="10"/>
  <c r="D30" i="10"/>
  <c r="C30" i="10"/>
  <c r="B30" i="10"/>
  <c r="D29" i="10"/>
  <c r="E29" i="10" s="1"/>
  <c r="B29" i="10"/>
  <c r="F28" i="10"/>
  <c r="G28" i="10" s="1"/>
  <c r="E28" i="10"/>
  <c r="F27" i="10"/>
  <c r="G27" i="10" s="1"/>
  <c r="E27" i="10"/>
  <c r="F26" i="10"/>
  <c r="G26" i="10" s="1"/>
  <c r="E26" i="10"/>
  <c r="F25" i="10"/>
  <c r="G25" i="10" s="1"/>
  <c r="E25" i="10"/>
  <c r="F24" i="10"/>
  <c r="E24" i="10"/>
  <c r="D23" i="10"/>
  <c r="C23" i="10"/>
  <c r="B23" i="10"/>
  <c r="D22" i="10"/>
  <c r="C22" i="10"/>
  <c r="B22" i="10"/>
  <c r="F21" i="10"/>
  <c r="G21" i="10" s="1"/>
  <c r="E21" i="10"/>
  <c r="F20" i="10"/>
  <c r="G20" i="10" s="1"/>
  <c r="E20" i="10"/>
  <c r="F19" i="10"/>
  <c r="G19" i="10" s="1"/>
  <c r="F18" i="10"/>
  <c r="G18" i="10" s="1"/>
  <c r="E18" i="10"/>
  <c r="F17" i="10"/>
  <c r="E17" i="10"/>
  <c r="E16" i="10"/>
  <c r="D16" i="10"/>
  <c r="C16" i="10"/>
  <c r="B16" i="10"/>
  <c r="F15" i="10"/>
  <c r="D15" i="10"/>
  <c r="B15" i="10"/>
  <c r="F14" i="10"/>
  <c r="G14" i="10" s="1"/>
  <c r="E14" i="10"/>
  <c r="G13" i="10"/>
  <c r="F13" i="10"/>
  <c r="E13" i="10"/>
  <c r="G12" i="10"/>
  <c r="F12" i="10"/>
  <c r="E12" i="10"/>
  <c r="G11" i="10"/>
  <c r="F11" i="10"/>
  <c r="E11" i="10"/>
  <c r="G10" i="10"/>
  <c r="F10" i="10"/>
  <c r="F16" i="10" s="1"/>
  <c r="E10" i="10"/>
  <c r="E15" i="10" s="1"/>
  <c r="D9" i="10"/>
  <c r="C9" i="10"/>
  <c r="B9" i="10"/>
  <c r="E8" i="10"/>
  <c r="D8" i="10"/>
  <c r="C8" i="10"/>
  <c r="B8" i="10"/>
  <c r="F7" i="10"/>
  <c r="G7" i="10" s="1"/>
  <c r="E7" i="10"/>
  <c r="G6" i="10"/>
  <c r="F6" i="10"/>
  <c r="E6" i="10"/>
  <c r="G5" i="10"/>
  <c r="F5" i="10"/>
  <c r="E5" i="10"/>
  <c r="G4" i="10"/>
  <c r="F4" i="10"/>
  <c r="E4" i="10"/>
  <c r="G3" i="10"/>
  <c r="F3" i="10"/>
  <c r="F9" i="10" s="1"/>
  <c r="E3" i="10"/>
  <c r="E9" i="10" s="1"/>
  <c r="G41" i="6"/>
  <c r="E41" i="6"/>
  <c r="G40" i="6"/>
  <c r="H40" i="6" s="1"/>
  <c r="E40" i="6"/>
  <c r="I39" i="6"/>
  <c r="J39" i="6" s="1"/>
  <c r="G39" i="6"/>
  <c r="H39" i="6" s="1"/>
  <c r="E39" i="6"/>
  <c r="H38" i="6"/>
  <c r="G38" i="6"/>
  <c r="I38" i="6" s="1"/>
  <c r="J38" i="6" s="1"/>
  <c r="E38" i="6"/>
  <c r="G37" i="6"/>
  <c r="E37" i="6"/>
  <c r="G36" i="6"/>
  <c r="H36" i="6" s="1"/>
  <c r="E36" i="6"/>
  <c r="I35" i="6"/>
  <c r="J35" i="6" s="1"/>
  <c r="G35" i="6"/>
  <c r="H35" i="6" s="1"/>
  <c r="E35" i="6"/>
  <c r="H34" i="6"/>
  <c r="G34" i="6"/>
  <c r="I34" i="6" s="1"/>
  <c r="J34" i="6" s="1"/>
  <c r="E34" i="6"/>
  <c r="G33" i="6"/>
  <c r="E33" i="6"/>
  <c r="G32" i="6"/>
  <c r="H32" i="6" s="1"/>
  <c r="E32" i="6"/>
  <c r="I31" i="6"/>
  <c r="J31" i="6" s="1"/>
  <c r="G31" i="6"/>
  <c r="H31" i="6" s="1"/>
  <c r="E31" i="6"/>
  <c r="H30" i="6"/>
  <c r="G30" i="6"/>
  <c r="I30" i="6" s="1"/>
  <c r="J30" i="6" s="1"/>
  <c r="E30" i="6"/>
  <c r="G29" i="6"/>
  <c r="E29" i="6"/>
  <c r="J28" i="6"/>
  <c r="J27" i="6"/>
  <c r="H26" i="6"/>
  <c r="G26" i="6"/>
  <c r="I26" i="6" s="1"/>
  <c r="J26" i="6" s="1"/>
  <c r="E26" i="6"/>
  <c r="G25" i="6"/>
  <c r="E25" i="6"/>
  <c r="G24" i="6"/>
  <c r="H24" i="6" s="1"/>
  <c r="E24" i="6"/>
  <c r="I23" i="6"/>
  <c r="J23" i="6" s="1"/>
  <c r="H23" i="6"/>
  <c r="G23" i="6"/>
  <c r="E23" i="6"/>
  <c r="I22" i="6"/>
  <c r="J22" i="6" s="1"/>
  <c r="H22" i="6"/>
  <c r="G22" i="6"/>
  <c r="E22" i="6"/>
  <c r="G21" i="6"/>
  <c r="E21" i="6"/>
  <c r="G20" i="6"/>
  <c r="H20" i="6" s="1"/>
  <c r="E20" i="6"/>
  <c r="I19" i="6"/>
  <c r="J19" i="6" s="1"/>
  <c r="H19" i="6"/>
  <c r="G19" i="6"/>
  <c r="E19" i="6"/>
  <c r="I18" i="6"/>
  <c r="J18" i="6" s="1"/>
  <c r="H18" i="6"/>
  <c r="G18" i="6"/>
  <c r="E18" i="6"/>
  <c r="J17" i="6"/>
  <c r="J16" i="6"/>
  <c r="J15" i="6"/>
  <c r="G14" i="6"/>
  <c r="H14" i="6" s="1"/>
  <c r="E14" i="6"/>
  <c r="H13" i="6"/>
  <c r="E13" i="6"/>
  <c r="I12" i="6"/>
  <c r="J12" i="6" s="1"/>
  <c r="G12" i="6"/>
  <c r="H12" i="6" s="1"/>
  <c r="E12" i="6"/>
  <c r="I11" i="6"/>
  <c r="J11" i="6" s="1"/>
  <c r="H11" i="6"/>
  <c r="G11" i="6"/>
  <c r="E11" i="6"/>
  <c r="G10" i="6"/>
  <c r="E10" i="6"/>
  <c r="G9" i="6"/>
  <c r="H9" i="6" s="1"/>
  <c r="E9" i="6"/>
  <c r="I8" i="6"/>
  <c r="J8" i="6" s="1"/>
  <c r="G8" i="6"/>
  <c r="H8" i="6" s="1"/>
  <c r="E8" i="6"/>
  <c r="I7" i="6"/>
  <c r="J7" i="6" s="1"/>
  <c r="H7" i="6"/>
  <c r="G7" i="6"/>
  <c r="E7" i="6"/>
  <c r="G6" i="6"/>
  <c r="E6" i="6"/>
  <c r="G5" i="6"/>
  <c r="H5" i="6" s="1"/>
  <c r="E5" i="6"/>
  <c r="I4" i="6"/>
  <c r="J4" i="6" s="1"/>
  <c r="G4" i="6"/>
  <c r="E4" i="6"/>
  <c r="J3" i="6"/>
  <c r="I3" i="6"/>
  <c r="I2" i="6"/>
  <c r="J2" i="6" s="1"/>
  <c r="D65" i="3"/>
  <c r="C65" i="3"/>
  <c r="B65" i="3"/>
  <c r="D64" i="3"/>
  <c r="C64" i="3"/>
  <c r="B64" i="3"/>
  <c r="F63" i="3"/>
  <c r="G63" i="3" s="1"/>
  <c r="E63" i="3"/>
  <c r="F62" i="3"/>
  <c r="G62" i="3" s="1"/>
  <c r="E62" i="3"/>
  <c r="F61" i="3"/>
  <c r="G61" i="3" s="1"/>
  <c r="E61" i="3"/>
  <c r="F60" i="3"/>
  <c r="G60" i="3" s="1"/>
  <c r="E60" i="3"/>
  <c r="F59" i="3"/>
  <c r="E59" i="3"/>
  <c r="D58" i="3"/>
  <c r="C58" i="3"/>
  <c r="B58" i="3"/>
  <c r="D57" i="3"/>
  <c r="C57" i="3"/>
  <c r="B57" i="3"/>
  <c r="F56" i="3"/>
  <c r="G56" i="3" s="1"/>
  <c r="E56" i="3"/>
  <c r="F55" i="3"/>
  <c r="G55" i="3" s="1"/>
  <c r="E55" i="3"/>
  <c r="F54" i="3"/>
  <c r="G54" i="3" s="1"/>
  <c r="E54" i="3"/>
  <c r="F53" i="3"/>
  <c r="G53" i="3" s="1"/>
  <c r="E53" i="3"/>
  <c r="F52" i="3"/>
  <c r="G52" i="3" s="1"/>
  <c r="E52" i="3"/>
  <c r="D51" i="3"/>
  <c r="C51" i="3"/>
  <c r="B51" i="3"/>
  <c r="D50" i="3"/>
  <c r="C50" i="3"/>
  <c r="B50" i="3"/>
  <c r="G49" i="3"/>
  <c r="F49" i="3"/>
  <c r="E49" i="3"/>
  <c r="F48" i="3"/>
  <c r="G48" i="3" s="1"/>
  <c r="E48" i="3"/>
  <c r="F47" i="3"/>
  <c r="E47" i="3"/>
  <c r="F46" i="3"/>
  <c r="G46" i="3" s="1"/>
  <c r="E46" i="3"/>
  <c r="F45" i="3"/>
  <c r="G45" i="3" s="1"/>
  <c r="E45" i="3"/>
  <c r="D44" i="3"/>
  <c r="C44" i="3"/>
  <c r="B44" i="3"/>
  <c r="D43" i="3"/>
  <c r="C43" i="3"/>
  <c r="B43" i="3"/>
  <c r="F42" i="3"/>
  <c r="G42" i="3" s="1"/>
  <c r="E42" i="3"/>
  <c r="F41" i="3"/>
  <c r="G41" i="3" s="1"/>
  <c r="E41" i="3"/>
  <c r="F40" i="3"/>
  <c r="G40" i="3" s="1"/>
  <c r="E40" i="3"/>
  <c r="F39" i="3"/>
  <c r="G39" i="3" s="1"/>
  <c r="E39" i="3"/>
  <c r="F38" i="3"/>
  <c r="E38" i="3"/>
  <c r="D37" i="3"/>
  <c r="C37" i="3"/>
  <c r="B37" i="3"/>
  <c r="D36" i="3"/>
  <c r="C36" i="3"/>
  <c r="B36" i="3"/>
  <c r="F35" i="3"/>
  <c r="G35" i="3" s="1"/>
  <c r="E35" i="3"/>
  <c r="F34" i="3"/>
  <c r="G34" i="3" s="1"/>
  <c r="E34" i="3"/>
  <c r="F33" i="3"/>
  <c r="G33" i="3" s="1"/>
  <c r="E33" i="3"/>
  <c r="F32" i="3"/>
  <c r="G32" i="3" s="1"/>
  <c r="E32" i="3"/>
  <c r="F31" i="3"/>
  <c r="G31" i="3" s="1"/>
  <c r="E31" i="3"/>
  <c r="D30" i="3"/>
  <c r="C30" i="3"/>
  <c r="B30" i="3"/>
  <c r="D29" i="3"/>
  <c r="C29" i="3"/>
  <c r="B29" i="3"/>
  <c r="F28" i="3"/>
  <c r="G28" i="3" s="1"/>
  <c r="E28" i="3"/>
  <c r="F27" i="3"/>
  <c r="G27" i="3" s="1"/>
  <c r="E27" i="3"/>
  <c r="F26" i="3"/>
  <c r="G26" i="3" s="1"/>
  <c r="E26" i="3"/>
  <c r="F25" i="3"/>
  <c r="G25" i="3" s="1"/>
  <c r="E25" i="3"/>
  <c r="G24" i="3"/>
  <c r="F24" i="3"/>
  <c r="E24" i="3"/>
  <c r="D23" i="3"/>
  <c r="C23" i="3"/>
  <c r="B23" i="3"/>
  <c r="D22" i="3"/>
  <c r="C22" i="3"/>
  <c r="B22" i="3"/>
  <c r="F21" i="3"/>
  <c r="G21" i="3" s="1"/>
  <c r="E21" i="3"/>
  <c r="F20" i="3"/>
  <c r="G20" i="3" s="1"/>
  <c r="E20" i="3"/>
  <c r="F19" i="3"/>
  <c r="G19" i="3" s="1"/>
  <c r="E19" i="3"/>
  <c r="F18" i="3"/>
  <c r="G18" i="3" s="1"/>
  <c r="E18" i="3"/>
  <c r="F17" i="3"/>
  <c r="E17" i="3"/>
  <c r="D16" i="3"/>
  <c r="C16" i="3"/>
  <c r="B16" i="3"/>
  <c r="D15" i="3"/>
  <c r="C15" i="3"/>
  <c r="B15" i="3"/>
  <c r="F14" i="3"/>
  <c r="G14" i="3" s="1"/>
  <c r="E14" i="3"/>
  <c r="F13" i="3"/>
  <c r="G13" i="3" s="1"/>
  <c r="E13" i="3"/>
  <c r="F12" i="3"/>
  <c r="G12" i="3" s="1"/>
  <c r="E12" i="3"/>
  <c r="F11" i="3"/>
  <c r="G11" i="3" s="1"/>
  <c r="E11" i="3"/>
  <c r="F10" i="3"/>
  <c r="E10" i="3"/>
  <c r="D9" i="3"/>
  <c r="C9" i="3"/>
  <c r="B9" i="3"/>
  <c r="D8" i="3"/>
  <c r="C8" i="3"/>
  <c r="B8" i="3"/>
  <c r="F7" i="3"/>
  <c r="G7" i="3" s="1"/>
  <c r="E7" i="3"/>
  <c r="F6" i="3"/>
  <c r="G6" i="3" s="1"/>
  <c r="E6" i="3"/>
  <c r="F5" i="3"/>
  <c r="G5" i="3" s="1"/>
  <c r="E5" i="3"/>
  <c r="F4" i="3"/>
  <c r="G4" i="3" s="1"/>
  <c r="E4" i="3"/>
  <c r="F3" i="3"/>
  <c r="E3" i="3"/>
  <c r="D93" i="2"/>
  <c r="C93" i="2"/>
  <c r="B93" i="2"/>
  <c r="D92" i="2"/>
  <c r="C92" i="2"/>
  <c r="B92" i="2"/>
  <c r="F91" i="2"/>
  <c r="G91" i="2" s="1"/>
  <c r="F90" i="2"/>
  <c r="G90" i="2" s="1"/>
  <c r="E90" i="2"/>
  <c r="F89" i="2"/>
  <c r="G89" i="2" s="1"/>
  <c r="E89" i="2"/>
  <c r="F88" i="2"/>
  <c r="G88" i="2" s="1"/>
  <c r="E88" i="2"/>
  <c r="F87" i="2"/>
  <c r="E87" i="2"/>
  <c r="D86" i="2"/>
  <c r="C86" i="2"/>
  <c r="B86" i="2"/>
  <c r="D85" i="2"/>
  <c r="C85" i="2"/>
  <c r="B85" i="2"/>
  <c r="F84" i="2"/>
  <c r="G84" i="2" s="1"/>
  <c r="E84" i="2"/>
  <c r="G83" i="2"/>
  <c r="F83" i="2"/>
  <c r="E83" i="2"/>
  <c r="G82" i="2"/>
  <c r="F82" i="2"/>
  <c r="E82" i="2"/>
  <c r="F81" i="2"/>
  <c r="G81" i="2" s="1"/>
  <c r="E81" i="2"/>
  <c r="F80" i="2"/>
  <c r="G80" i="2" s="1"/>
  <c r="E80" i="2"/>
  <c r="D79" i="2"/>
  <c r="C79" i="2"/>
  <c r="B79" i="2"/>
  <c r="D78" i="2"/>
  <c r="C78" i="2"/>
  <c r="B78" i="2"/>
  <c r="F77" i="2"/>
  <c r="G77" i="2" s="1"/>
  <c r="E77" i="2"/>
  <c r="F76" i="2"/>
  <c r="G76" i="2" s="1"/>
  <c r="E76" i="2"/>
  <c r="F74" i="2"/>
  <c r="G74" i="2" s="1"/>
  <c r="E74" i="2"/>
  <c r="F73" i="2"/>
  <c r="E73" i="2"/>
  <c r="D72" i="2"/>
  <c r="C72" i="2"/>
  <c r="B72" i="2"/>
  <c r="D71" i="2"/>
  <c r="C71" i="2"/>
  <c r="B71" i="2"/>
  <c r="F70" i="2"/>
  <c r="G70" i="2" s="1"/>
  <c r="E70" i="2"/>
  <c r="F69" i="2"/>
  <c r="G69" i="2" s="1"/>
  <c r="E69" i="2"/>
  <c r="G68" i="2"/>
  <c r="F68" i="2"/>
  <c r="E68" i="2"/>
  <c r="F67" i="2"/>
  <c r="G67" i="2" s="1"/>
  <c r="E67" i="2"/>
  <c r="G66" i="2"/>
  <c r="F66" i="2"/>
  <c r="E66" i="2"/>
  <c r="D65" i="2"/>
  <c r="C65" i="2"/>
  <c r="B65" i="2"/>
  <c r="D64" i="2"/>
  <c r="C64" i="2"/>
  <c r="B64" i="2"/>
  <c r="F63" i="2"/>
  <c r="G63" i="2" s="1"/>
  <c r="E63" i="2"/>
  <c r="F62" i="2"/>
  <c r="G62" i="2" s="1"/>
  <c r="E62" i="2"/>
  <c r="F61" i="2"/>
  <c r="G61" i="2" s="1"/>
  <c r="E61" i="2"/>
  <c r="G60" i="2"/>
  <c r="F60" i="2"/>
  <c r="E60" i="2"/>
  <c r="G59" i="2"/>
  <c r="F59" i="2"/>
  <c r="F65" i="2" s="1"/>
  <c r="E59" i="2"/>
  <c r="D58" i="2"/>
  <c r="C58" i="2"/>
  <c r="B58" i="2"/>
  <c r="C57" i="2"/>
  <c r="B57" i="2"/>
  <c r="F56" i="2"/>
  <c r="G56" i="2" s="1"/>
  <c r="E56" i="2"/>
  <c r="F55" i="2"/>
  <c r="G55" i="2" s="1"/>
  <c r="E55" i="2"/>
  <c r="F54" i="2"/>
  <c r="G54" i="2" s="1"/>
  <c r="E54" i="2"/>
  <c r="F53" i="2"/>
  <c r="G53" i="2" s="1"/>
  <c r="E53" i="2"/>
  <c r="F52" i="2"/>
  <c r="G52" i="2" s="1"/>
  <c r="E52" i="2"/>
  <c r="D51" i="2"/>
  <c r="C51" i="2"/>
  <c r="B51" i="2"/>
  <c r="D50" i="2"/>
  <c r="C50" i="2"/>
  <c r="B50" i="2"/>
  <c r="F49" i="2"/>
  <c r="G49" i="2" s="1"/>
  <c r="E49" i="2"/>
  <c r="F48" i="2"/>
  <c r="G48" i="2" s="1"/>
  <c r="E48" i="2"/>
  <c r="F47" i="2"/>
  <c r="G47" i="2" s="1"/>
  <c r="E47" i="2"/>
  <c r="F46" i="2"/>
  <c r="G46" i="2" s="1"/>
  <c r="E46" i="2"/>
  <c r="G45" i="2"/>
  <c r="F45" i="2"/>
  <c r="E45" i="2"/>
  <c r="D44" i="2"/>
  <c r="C44" i="2"/>
  <c r="B44" i="2"/>
  <c r="D43" i="2"/>
  <c r="C43" i="2"/>
  <c r="B43" i="2"/>
  <c r="F42" i="2"/>
  <c r="G42" i="2" s="1"/>
  <c r="E42" i="2"/>
  <c r="F41" i="2"/>
  <c r="G41" i="2" s="1"/>
  <c r="E41" i="2"/>
  <c r="G40" i="2"/>
  <c r="F40" i="2"/>
  <c r="E40" i="2"/>
  <c r="F39" i="2"/>
  <c r="G39" i="2" s="1"/>
  <c r="E39" i="2"/>
  <c r="F38" i="2"/>
  <c r="E38" i="2"/>
  <c r="E44" i="2" s="1"/>
  <c r="D37" i="2"/>
  <c r="C37" i="2"/>
  <c r="B37" i="2"/>
  <c r="D36" i="2"/>
  <c r="C36" i="2"/>
  <c r="B36" i="2"/>
  <c r="F34" i="2"/>
  <c r="G34" i="2" s="1"/>
  <c r="E34" i="2"/>
  <c r="G33" i="2"/>
  <c r="F33" i="2"/>
  <c r="E33" i="2"/>
  <c r="F32" i="2"/>
  <c r="G32" i="2" s="1"/>
  <c r="E32" i="2"/>
  <c r="F31" i="2"/>
  <c r="E31" i="2"/>
  <c r="E36" i="2" s="1"/>
  <c r="D30" i="2"/>
  <c r="C30" i="2"/>
  <c r="B30" i="2"/>
  <c r="D29" i="2"/>
  <c r="C29" i="2"/>
  <c r="B29" i="2"/>
  <c r="F28" i="2"/>
  <c r="G28" i="2" s="1"/>
  <c r="E28" i="2"/>
  <c r="F27" i="2"/>
  <c r="G27" i="2" s="1"/>
  <c r="E27" i="2"/>
  <c r="G26" i="2"/>
  <c r="F26" i="2"/>
  <c r="E26" i="2"/>
  <c r="F25" i="2"/>
  <c r="G25" i="2" s="1"/>
  <c r="E25" i="2"/>
  <c r="F24" i="2"/>
  <c r="E24" i="2"/>
  <c r="E30" i="2" s="1"/>
  <c r="D23" i="2"/>
  <c r="C23" i="2"/>
  <c r="B23" i="2"/>
  <c r="D22" i="2"/>
  <c r="C22" i="2"/>
  <c r="B22" i="2"/>
  <c r="F21" i="2"/>
  <c r="G21" i="2" s="1"/>
  <c r="E21" i="2"/>
  <c r="F20" i="2"/>
  <c r="G20" i="2" s="1"/>
  <c r="E20" i="2"/>
  <c r="F19" i="2"/>
  <c r="G19" i="2" s="1"/>
  <c r="E19" i="2"/>
  <c r="F18" i="2"/>
  <c r="G18" i="2" s="1"/>
  <c r="E18" i="2"/>
  <c r="F17" i="2"/>
  <c r="E17" i="2"/>
  <c r="E22" i="2" s="1"/>
  <c r="D16" i="2"/>
  <c r="C16" i="2"/>
  <c r="B16" i="2"/>
  <c r="D15" i="2"/>
  <c r="C15" i="2"/>
  <c r="B15" i="2"/>
  <c r="F14" i="2"/>
  <c r="G14" i="2" s="1"/>
  <c r="E14" i="2"/>
  <c r="F13" i="2"/>
  <c r="G13" i="2" s="1"/>
  <c r="E13" i="2"/>
  <c r="G12" i="2"/>
  <c r="F12" i="2"/>
  <c r="E12" i="2"/>
  <c r="F11" i="2"/>
  <c r="F16" i="2" s="1"/>
  <c r="E11" i="2"/>
  <c r="F10" i="2"/>
  <c r="E10" i="2"/>
  <c r="E15" i="2" s="1"/>
  <c r="C9" i="2"/>
  <c r="B9" i="2"/>
  <c r="E8" i="2"/>
  <c r="D8" i="2"/>
  <c r="C8" i="2"/>
  <c r="B8" i="2"/>
  <c r="F7" i="2"/>
  <c r="G7" i="2" s="1"/>
  <c r="G6" i="2"/>
  <c r="F6" i="2"/>
  <c r="F5" i="2"/>
  <c r="G5" i="2" s="1"/>
  <c r="G4" i="2"/>
  <c r="F4" i="2"/>
  <c r="F3" i="2"/>
  <c r="G3" i="2" s="1"/>
  <c r="N24" i="15" l="1"/>
  <c r="O24" i="15" s="1"/>
  <c r="N26" i="15"/>
  <c r="O26" i="15" s="1"/>
  <c r="N4" i="15"/>
  <c r="O4" i="15" s="1"/>
  <c r="K39" i="15"/>
  <c r="K41" i="15"/>
  <c r="F65" i="3"/>
  <c r="F9" i="3"/>
  <c r="E23" i="3"/>
  <c r="F30" i="3"/>
  <c r="E44" i="3"/>
  <c r="G59" i="3"/>
  <c r="G23" i="2"/>
  <c r="L33" i="15" s="1"/>
  <c r="F15" i="2"/>
  <c r="G11" i="2"/>
  <c r="F23" i="2"/>
  <c r="F29" i="2"/>
  <c r="F37" i="2"/>
  <c r="E37" i="2"/>
  <c r="F43" i="2"/>
  <c r="E57" i="2"/>
  <c r="E72" i="2"/>
  <c r="F79" i="2"/>
  <c r="F93" i="2"/>
  <c r="E93" i="2"/>
  <c r="F8" i="2"/>
  <c r="G10" i="2"/>
  <c r="G15" i="2" s="1"/>
  <c r="G17" i="2"/>
  <c r="G22" i="2" s="1"/>
  <c r="G24" i="2"/>
  <c r="G30" i="2" s="1"/>
  <c r="L34" i="15" s="1"/>
  <c r="G31" i="2"/>
  <c r="G36" i="2" s="1"/>
  <c r="G38" i="2"/>
  <c r="G44" i="2" s="1"/>
  <c r="L35" i="15" s="1"/>
  <c r="E51" i="2"/>
  <c r="E65" i="2"/>
  <c r="F72" i="2"/>
  <c r="E79" i="2"/>
  <c r="E86" i="2"/>
  <c r="G87" i="2"/>
  <c r="G92" i="2" s="1"/>
  <c r="G51" i="2"/>
  <c r="L36" i="15" s="1"/>
  <c r="G65" i="2"/>
  <c r="L38" i="15" s="1"/>
  <c r="G8" i="2"/>
  <c r="E23" i="2"/>
  <c r="F50" i="2"/>
  <c r="G72" i="2"/>
  <c r="L39" i="15" s="1"/>
  <c r="N8" i="15"/>
  <c r="O8" i="15" s="1"/>
  <c r="N10" i="15"/>
  <c r="O10" i="15" s="1"/>
  <c r="N18" i="15"/>
  <c r="O18" i="15" s="1"/>
  <c r="K12" i="15"/>
  <c r="K20" i="15"/>
  <c r="K22" i="15"/>
  <c r="G58" i="2"/>
  <c r="L37" i="15" s="1"/>
  <c r="G57" i="2"/>
  <c r="G93" i="2"/>
  <c r="L42" i="15" s="1"/>
  <c r="G86" i="2"/>
  <c r="L41" i="15" s="1"/>
  <c r="G85" i="2"/>
  <c r="E16" i="2"/>
  <c r="F22" i="2"/>
  <c r="E29" i="2"/>
  <c r="G37" i="2"/>
  <c r="F44" i="2"/>
  <c r="G50" i="2"/>
  <c r="F51" i="2"/>
  <c r="E58" i="2"/>
  <c r="F64" i="2"/>
  <c r="G71" i="2"/>
  <c r="F92" i="2"/>
  <c r="E8" i="3"/>
  <c r="E30" i="3"/>
  <c r="E29" i="3"/>
  <c r="E37" i="3"/>
  <c r="F44" i="3"/>
  <c r="F51" i="3"/>
  <c r="F58" i="2"/>
  <c r="G64" i="2"/>
  <c r="E85" i="2"/>
  <c r="F8" i="3"/>
  <c r="F36" i="3"/>
  <c r="F37" i="3"/>
  <c r="I33" i="6"/>
  <c r="J33" i="6" s="1"/>
  <c r="H33" i="6"/>
  <c r="F43" i="10"/>
  <c r="F44" i="10"/>
  <c r="G38" i="10"/>
  <c r="G29" i="2"/>
  <c r="F30" i="2"/>
  <c r="E43" i="2"/>
  <c r="E50" i="2"/>
  <c r="E71" i="2"/>
  <c r="E78" i="2"/>
  <c r="F85" i="2"/>
  <c r="F86" i="2"/>
  <c r="E9" i="3"/>
  <c r="E15" i="3"/>
  <c r="G17" i="3"/>
  <c r="F23" i="3"/>
  <c r="F22" i="3"/>
  <c r="G30" i="3"/>
  <c r="L21" i="15" s="1"/>
  <c r="G29" i="3"/>
  <c r="E51" i="3"/>
  <c r="E50" i="3"/>
  <c r="F36" i="2"/>
  <c r="E64" i="2"/>
  <c r="F71" i="2"/>
  <c r="G73" i="2"/>
  <c r="F78" i="2"/>
  <c r="E92" i="2"/>
  <c r="G3" i="3"/>
  <c r="G10" i="3"/>
  <c r="F16" i="3"/>
  <c r="F15" i="3"/>
  <c r="E16" i="3"/>
  <c r="G37" i="3"/>
  <c r="L22" i="15" s="1"/>
  <c r="G16" i="10"/>
  <c r="L3" i="15" s="1"/>
  <c r="G15" i="10"/>
  <c r="G38" i="3"/>
  <c r="F43" i="3"/>
  <c r="G47" i="3"/>
  <c r="G51" i="3" s="1"/>
  <c r="L24" i="15" s="1"/>
  <c r="F58" i="3"/>
  <c r="F57" i="3"/>
  <c r="I25" i="6"/>
  <c r="J25" i="6" s="1"/>
  <c r="H25" i="6"/>
  <c r="I41" i="6"/>
  <c r="J41" i="6" s="1"/>
  <c r="H41" i="6"/>
  <c r="E22" i="10"/>
  <c r="E23" i="10"/>
  <c r="F29" i="10"/>
  <c r="F30" i="10"/>
  <c r="E22" i="3"/>
  <c r="E43" i="3"/>
  <c r="E58" i="3"/>
  <c r="E57" i="3"/>
  <c r="G58" i="3"/>
  <c r="L25" i="15" s="1"/>
  <c r="G57" i="3"/>
  <c r="G65" i="3"/>
  <c r="L26" i="15" s="1"/>
  <c r="G64" i="3"/>
  <c r="I37" i="6"/>
  <c r="J37" i="6" s="1"/>
  <c r="H37" i="6"/>
  <c r="G8" i="10"/>
  <c r="G9" i="10"/>
  <c r="L2" i="15" s="1"/>
  <c r="F23" i="10"/>
  <c r="F29" i="3"/>
  <c r="E36" i="3"/>
  <c r="G36" i="3"/>
  <c r="F50" i="3"/>
  <c r="E65" i="3"/>
  <c r="E64" i="3"/>
  <c r="I6" i="6"/>
  <c r="J6" i="6" s="1"/>
  <c r="H6" i="6"/>
  <c r="I10" i="6"/>
  <c r="J10" i="6" s="1"/>
  <c r="H10" i="6"/>
  <c r="I21" i="6"/>
  <c r="J21" i="6" s="1"/>
  <c r="H21" i="6"/>
  <c r="I29" i="6"/>
  <c r="J29" i="6" s="1"/>
  <c r="H29" i="6"/>
  <c r="G50" i="10"/>
  <c r="G51" i="10"/>
  <c r="L8" i="15" s="1"/>
  <c r="G72" i="10"/>
  <c r="L11" i="15" s="1"/>
  <c r="G71" i="10"/>
  <c r="I5" i="6"/>
  <c r="J5" i="6" s="1"/>
  <c r="I9" i="6"/>
  <c r="J9" i="6" s="1"/>
  <c r="I14" i="6"/>
  <c r="J14" i="6" s="1"/>
  <c r="I20" i="6"/>
  <c r="J20" i="6" s="1"/>
  <c r="I24" i="6"/>
  <c r="J24" i="6" s="1"/>
  <c r="I32" i="6"/>
  <c r="J32" i="6" s="1"/>
  <c r="I36" i="6"/>
  <c r="J36" i="6" s="1"/>
  <c r="I40" i="6"/>
  <c r="J40" i="6" s="1"/>
  <c r="F22" i="10"/>
  <c r="G31" i="10"/>
  <c r="G52" i="10"/>
  <c r="F71" i="10"/>
  <c r="F72" i="10"/>
  <c r="F92" i="10"/>
  <c r="F93" i="10"/>
  <c r="G87" i="10"/>
  <c r="N7" i="15"/>
  <c r="O7" i="15" s="1"/>
  <c r="K7" i="15"/>
  <c r="N19" i="15"/>
  <c r="O19" i="15" s="1"/>
  <c r="K19" i="15"/>
  <c r="N40" i="15"/>
  <c r="O40" i="15" s="1"/>
  <c r="K40" i="15"/>
  <c r="N42" i="15"/>
  <c r="O42" i="15" s="1"/>
  <c r="K42" i="15"/>
  <c r="F64" i="3"/>
  <c r="F8" i="10"/>
  <c r="N11" i="15"/>
  <c r="O11" i="15" s="1"/>
  <c r="K11" i="15"/>
  <c r="N23" i="15"/>
  <c r="O23" i="15" s="1"/>
  <c r="K23" i="15"/>
  <c r="N30" i="15"/>
  <c r="O30" i="15" s="1"/>
  <c r="K30" i="15"/>
  <c r="N36" i="15"/>
  <c r="O36" i="15" s="1"/>
  <c r="K36" i="15"/>
  <c r="E72" i="10"/>
  <c r="G78" i="10"/>
  <c r="G79" i="10"/>
  <c r="L12" i="15" s="1"/>
  <c r="N5" i="15"/>
  <c r="O5" i="15" s="1"/>
  <c r="N9" i="15"/>
  <c r="O9" i="15" s="1"/>
  <c r="N21" i="15"/>
  <c r="O21" i="15" s="1"/>
  <c r="N25" i="15"/>
  <c r="O25" i="15" s="1"/>
  <c r="N31" i="15"/>
  <c r="O31" i="15" s="1"/>
  <c r="N34" i="15"/>
  <c r="O34" i="15" s="1"/>
  <c r="N38" i="15"/>
  <c r="O38" i="15" s="1"/>
  <c r="G80" i="10"/>
  <c r="G43" i="2" l="1"/>
  <c r="G16" i="2"/>
  <c r="L31" i="15" s="1"/>
  <c r="G36" i="10"/>
  <c r="G37" i="10"/>
  <c r="L6" i="15" s="1"/>
  <c r="G15" i="3"/>
  <c r="G16" i="3"/>
  <c r="L19" i="15" s="1"/>
  <c r="G44" i="10"/>
  <c r="L7" i="15" s="1"/>
  <c r="G43" i="10"/>
  <c r="G23" i="10"/>
  <c r="L4" i="15" s="1"/>
  <c r="G22" i="10"/>
  <c r="G44" i="3"/>
  <c r="L23" i="15" s="1"/>
  <c r="G43" i="3"/>
  <c r="G79" i="2"/>
  <c r="L40" i="15" s="1"/>
  <c r="G78" i="2"/>
  <c r="G23" i="3"/>
  <c r="L20" i="15" s="1"/>
  <c r="G22" i="3"/>
  <c r="G50" i="3"/>
  <c r="G92" i="10"/>
  <c r="G93" i="10"/>
  <c r="L14" i="15" s="1"/>
  <c r="G30" i="10"/>
  <c r="L5" i="15" s="1"/>
  <c r="G29" i="10"/>
  <c r="G8" i="3"/>
  <c r="G9" i="3"/>
  <c r="L18" i="15" s="1"/>
  <c r="G85" i="10"/>
  <c r="G86" i="10"/>
  <c r="L13" i="15" s="1"/>
  <c r="G58" i="10"/>
  <c r="L9" i="15" s="1"/>
  <c r="G57" i="10"/>
</calcChain>
</file>

<file path=xl/sharedStrings.xml><?xml version="1.0" encoding="utf-8"?>
<sst xmlns="http://schemas.openxmlformats.org/spreadsheetml/2006/main" count="317" uniqueCount="240">
  <si>
    <t>WEN_0d_AVG</t>
  </si>
  <si>
    <t>WEN_5d_AVG</t>
  </si>
  <si>
    <t>WEN_10d_AVG</t>
  </si>
  <si>
    <t>WEN_15d_AVG</t>
  </si>
  <si>
    <t>WEN_20d_AVG</t>
  </si>
  <si>
    <t>WEN_25d_AVG</t>
  </si>
  <si>
    <t>WEN_30d_AVG</t>
  </si>
  <si>
    <t>WEN_60d_AVG</t>
  </si>
  <si>
    <t>WEN_90d_AVG</t>
  </si>
  <si>
    <t>mL</t>
  </si>
  <si>
    <t>MOR_0d_AVG</t>
  </si>
  <si>
    <t>MOR_2d_AVG</t>
  </si>
  <si>
    <t>MOR_4d_AVG</t>
  </si>
  <si>
    <t>MOR_5d_AVG</t>
  </si>
  <si>
    <t>MOR_6d_AVG</t>
  </si>
  <si>
    <t>MOR_8d_AVG</t>
  </si>
  <si>
    <t>MOR_10d_AVG</t>
  </si>
  <si>
    <t>MOR_15d_AVG</t>
  </si>
  <si>
    <t>MOR_20d_AVG</t>
  </si>
  <si>
    <t>MOR_25d_AVG</t>
  </si>
  <si>
    <t>MOR_30d_AVG</t>
  </si>
  <si>
    <t>MOR_60d_AVG</t>
  </si>
  <si>
    <t>MOR_90d_AVG</t>
  </si>
  <si>
    <t>WEN_0d_5_</t>
  </si>
  <si>
    <t>WEN_0d_4_</t>
  </si>
  <si>
    <t>WEN_0d_3_</t>
  </si>
  <si>
    <t>WEN_0d_2_</t>
  </si>
  <si>
    <t>WEN_0d_1_</t>
  </si>
  <si>
    <t>WEN_5d_5_</t>
  </si>
  <si>
    <t>WEN_5d_4_</t>
  </si>
  <si>
    <t>WEN_5d_3_</t>
  </si>
  <si>
    <t>WEN_5d_2_</t>
  </si>
  <si>
    <t>WEN_5d_1_</t>
  </si>
  <si>
    <t>WEN_10d_1_</t>
  </si>
  <si>
    <t>WEN_10d_2_</t>
  </si>
  <si>
    <t>WEN_10d_3_</t>
  </si>
  <si>
    <t>WEN_10d_4_</t>
  </si>
  <si>
    <t>WEN_10d_5_</t>
  </si>
  <si>
    <t>WEN_15d_1_</t>
  </si>
  <si>
    <t>WEN_15d_2_</t>
  </si>
  <si>
    <t>WEN_15d_3_</t>
  </si>
  <si>
    <t>WEN_15d_4_</t>
  </si>
  <si>
    <t>WEN_15d_5_</t>
  </si>
  <si>
    <t>WEN_20d_1_</t>
  </si>
  <si>
    <t>WEN_20d_2_</t>
  </si>
  <si>
    <t>WEN_20d_3_</t>
  </si>
  <si>
    <t>WEN_20d_4_</t>
  </si>
  <si>
    <t>WEN_20d_5_</t>
  </si>
  <si>
    <t>WEN_25d_1_</t>
  </si>
  <si>
    <t>WEN_25d_2_</t>
  </si>
  <si>
    <t>WEN_25d_3_</t>
  </si>
  <si>
    <t>WEN_25d_4_</t>
  </si>
  <si>
    <t>WEN_25d_5_</t>
  </si>
  <si>
    <t>WEN_30d_1_</t>
  </si>
  <si>
    <t>WEN_30d_2_</t>
  </si>
  <si>
    <t>WEN_30d_3_</t>
  </si>
  <si>
    <t>WEN_30d_4_</t>
  </si>
  <si>
    <t>WEN_30d_5_</t>
  </si>
  <si>
    <t>WEN_60d_1_</t>
  </si>
  <si>
    <t>WEN_60d_2_</t>
  </si>
  <si>
    <t>WEN_60d_3_</t>
  </si>
  <si>
    <t>WEN_60d_4_</t>
  </si>
  <si>
    <t>WEN_60d_5_</t>
  </si>
  <si>
    <t>WEN_90d_1_</t>
  </si>
  <si>
    <t>WEN_90d_2_</t>
  </si>
  <si>
    <t>WEN_90d_3_</t>
  </si>
  <si>
    <t>WEN_90d_4_</t>
  </si>
  <si>
    <t>WEN_90d_5_</t>
  </si>
  <si>
    <t>MPa</t>
  </si>
  <si>
    <t>SRP mgP/L</t>
  </si>
  <si>
    <t>SRP (mgP/L)</t>
  </si>
  <si>
    <t>SRP (ugP/L)</t>
  </si>
  <si>
    <t>SRP (ugP)</t>
  </si>
  <si>
    <t>MOR_0d_1_</t>
  </si>
  <si>
    <t>MOR_0d_2_</t>
  </si>
  <si>
    <t>MOR_0d_3_</t>
  </si>
  <si>
    <t>MOR_0d_4_</t>
  </si>
  <si>
    <t>MOR_0d_5_</t>
  </si>
  <si>
    <t>MOR_2d_1_</t>
  </si>
  <si>
    <t>MOR_2d_2_</t>
  </si>
  <si>
    <t>MOR_2d_3_</t>
  </si>
  <si>
    <t>MOR_2d_4_</t>
  </si>
  <si>
    <t>MOR_2d_5_</t>
  </si>
  <si>
    <t>MOR_4d_1_</t>
  </si>
  <si>
    <t>MOR_4d_2_</t>
  </si>
  <si>
    <t>MOR_4d_3_</t>
  </si>
  <si>
    <t>MOR_4d_4_</t>
  </si>
  <si>
    <t>MOR_4d_5_</t>
  </si>
  <si>
    <t>MOR_5d_1_</t>
  </si>
  <si>
    <t>MOR_5d_2_</t>
  </si>
  <si>
    <t>MOR_5d_3_</t>
  </si>
  <si>
    <t>MOR_5d_4_</t>
  </si>
  <si>
    <t>MOR_5d_5_</t>
  </si>
  <si>
    <t>MOR_6d_1_</t>
  </si>
  <si>
    <t>MOR_6d_2_</t>
  </si>
  <si>
    <t>MOR_6d_3_</t>
  </si>
  <si>
    <t>MOR_6d_4_</t>
  </si>
  <si>
    <t>MOR_8d_1_</t>
  </si>
  <si>
    <t>MOR_8d_2_</t>
  </si>
  <si>
    <t>MOR_8d_3_</t>
  </si>
  <si>
    <t>MOR_8d_4_</t>
  </si>
  <si>
    <t>MOR_8d_5_</t>
  </si>
  <si>
    <t>MOR_10d_1_</t>
  </si>
  <si>
    <t>MOR_10d_2_</t>
  </si>
  <si>
    <t>MOR_10d_3_</t>
  </si>
  <si>
    <t>MOR_10d_4_</t>
  </si>
  <si>
    <t>MOR_10d_5_</t>
  </si>
  <si>
    <t>MOR_15d_1_</t>
  </si>
  <si>
    <t>MOR_15d_2_</t>
  </si>
  <si>
    <t>MOR_15d_3_</t>
  </si>
  <si>
    <t>MOR_15d_4_</t>
  </si>
  <si>
    <t>MOR_15d_5_</t>
  </si>
  <si>
    <t>MOR_20d_1_</t>
  </si>
  <si>
    <t>MOR_20d_2_</t>
  </si>
  <si>
    <t>MOR_20d_3_</t>
  </si>
  <si>
    <t>MOR_20d_4_</t>
  </si>
  <si>
    <t>MOR_20d_5_</t>
  </si>
  <si>
    <t>MOR_25d_1_</t>
  </si>
  <si>
    <t>MOR_25d_2_</t>
  </si>
  <si>
    <t>MOR_25d_3_</t>
  </si>
  <si>
    <t>MOR_25d_4_</t>
  </si>
  <si>
    <t>MOR_25d_5_</t>
  </si>
  <si>
    <t>MOR_30d_1_</t>
  </si>
  <si>
    <t>MOR_30d_2_</t>
  </si>
  <si>
    <t>MOR_30d_3_</t>
  </si>
  <si>
    <t>MOR_30d_4_</t>
  </si>
  <si>
    <t>MOR_30d_5_</t>
  </si>
  <si>
    <t>MOR_60d_1_</t>
  </si>
  <si>
    <t>MOR_60d_2_</t>
  </si>
  <si>
    <t>MOR_60d_3_</t>
  </si>
  <si>
    <t>MOR_60d_4_</t>
  </si>
  <si>
    <t>MOR_60d_5_</t>
  </si>
  <si>
    <t>MOR_90_1_</t>
  </si>
  <si>
    <t>MOR_90_2_</t>
  </si>
  <si>
    <t>MOR_90_3_</t>
  </si>
  <si>
    <t>MOR_90_4_</t>
  </si>
  <si>
    <t>SRP mgP</t>
  </si>
  <si>
    <t>SRP ugP/L</t>
  </si>
  <si>
    <t>SRP ugP</t>
  </si>
  <si>
    <t>MOR_6d_5_</t>
  </si>
  <si>
    <t>POW_0d_1</t>
  </si>
  <si>
    <t>POW_0d_2</t>
  </si>
  <si>
    <t>POW_0d_3</t>
  </si>
  <si>
    <t>POW_0d_4</t>
  </si>
  <si>
    <t>POW_0d_5</t>
  </si>
  <si>
    <t>POW_2d_1</t>
  </si>
  <si>
    <t>POW_2d_2</t>
  </si>
  <si>
    <t>POW_2d_3</t>
  </si>
  <si>
    <t>POW_2d_4</t>
  </si>
  <si>
    <t>POW_2d_5</t>
  </si>
  <si>
    <t>POW_4d_1</t>
  </si>
  <si>
    <t>POW_4d_2</t>
  </si>
  <si>
    <t>POW_4d_3</t>
  </si>
  <si>
    <t>POW_4d_4</t>
  </si>
  <si>
    <t>POW_4d_5</t>
  </si>
  <si>
    <t>POW_5d_1</t>
  </si>
  <si>
    <t>POW_5d_2</t>
  </si>
  <si>
    <t>POW_5d_3</t>
  </si>
  <si>
    <t>POW_5d_4</t>
  </si>
  <si>
    <t>POW_5d_5</t>
  </si>
  <si>
    <t>POW_6d_1</t>
  </si>
  <si>
    <t>POW_6d_2</t>
  </si>
  <si>
    <t>POW_6d_3</t>
  </si>
  <si>
    <t>POW_6d_4</t>
  </si>
  <si>
    <t>POW_6d_5</t>
  </si>
  <si>
    <t>POW_8d_1</t>
  </si>
  <si>
    <t>POW_8d_2</t>
  </si>
  <si>
    <t>POW_8d_3</t>
  </si>
  <si>
    <t>POW_8d_4</t>
  </si>
  <si>
    <t>POW_8d_5</t>
  </si>
  <si>
    <t>POW_10d_1</t>
  </si>
  <si>
    <t>POW_10d_2</t>
  </si>
  <si>
    <t>POW_10d_3</t>
  </si>
  <si>
    <t>POW_10d_4</t>
  </si>
  <si>
    <t>POW_10d_5</t>
  </si>
  <si>
    <t>POW_15d_1</t>
  </si>
  <si>
    <t>POW_15d_2</t>
  </si>
  <si>
    <t>POW_15d_3</t>
  </si>
  <si>
    <t>POW_15d_4</t>
  </si>
  <si>
    <t>POW_15d_5</t>
  </si>
  <si>
    <t>POW_20d_1</t>
  </si>
  <si>
    <t>POW_20d_2</t>
  </si>
  <si>
    <t>POW_20d_3</t>
  </si>
  <si>
    <t>POW_20d_4</t>
  </si>
  <si>
    <t>POW_20d_5</t>
  </si>
  <si>
    <t>POW_25d_3</t>
  </si>
  <si>
    <t>POW_25d_2</t>
  </si>
  <si>
    <t>POW_25d_4</t>
  </si>
  <si>
    <t>POW_25d_5</t>
  </si>
  <si>
    <t>POW_30d_1</t>
  </si>
  <si>
    <t>POW_30d_2</t>
  </si>
  <si>
    <t>POW_30d_3</t>
  </si>
  <si>
    <t>POW_30d_4</t>
  </si>
  <si>
    <t>POW_30d_5</t>
  </si>
  <si>
    <t>POW_60d_1</t>
  </si>
  <si>
    <t>POW_60d_2</t>
  </si>
  <si>
    <t>POW_60d_3</t>
  </si>
  <si>
    <t>POW_60d_4</t>
  </si>
  <si>
    <t>POW_60d_5</t>
  </si>
  <si>
    <t>POW_90d_1</t>
  </si>
  <si>
    <t>POW_90d_2</t>
  </si>
  <si>
    <t>POW_90d_3</t>
  </si>
  <si>
    <t>POW_90d_4</t>
  </si>
  <si>
    <t>POW_90d_5</t>
  </si>
  <si>
    <t>POW_25d_1</t>
  </si>
  <si>
    <t>Pow average</t>
  </si>
  <si>
    <t>Wen average</t>
  </si>
  <si>
    <t>newby average</t>
  </si>
  <si>
    <t>Mpa(-)</t>
  </si>
  <si>
    <t>kg P loss from catchment</t>
  </si>
  <si>
    <t>kg SRP/ha</t>
  </si>
  <si>
    <t>mean increase between points</t>
  </si>
  <si>
    <t>%change</t>
  </si>
  <si>
    <t>days</t>
  </si>
  <si>
    <t>0-2</t>
  </si>
  <si>
    <t>2-4</t>
  </si>
  <si>
    <t>4-5</t>
  </si>
  <si>
    <t>5-6</t>
  </si>
  <si>
    <t>6-8</t>
  </si>
  <si>
    <t>8-10</t>
  </si>
  <si>
    <t>10-15</t>
  </si>
  <si>
    <t>15-20</t>
  </si>
  <si>
    <t>20-25</t>
  </si>
  <si>
    <t>25-30</t>
  </si>
  <si>
    <t>30-60</t>
  </si>
  <si>
    <t>60-90</t>
  </si>
  <si>
    <t>0-5</t>
  </si>
  <si>
    <t>5-10</t>
  </si>
  <si>
    <t>av</t>
  </si>
  <si>
    <t>st.d</t>
  </si>
  <si>
    <t>stand dev</t>
  </si>
  <si>
    <t>average</t>
  </si>
  <si>
    <t>st.dev</t>
  </si>
  <si>
    <t>all</t>
  </si>
  <si>
    <t>pow</t>
  </si>
  <si>
    <t>mL of leachate collected.</t>
  </si>
  <si>
    <t>newby</t>
  </si>
  <si>
    <t>wensum</t>
  </si>
  <si>
    <t>SRP in leachate</t>
  </si>
  <si>
    <t>SRP (mgP)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</si>
</sst>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1" fontId="2" fillId="0" borderId="0" xfId="0" applyNumberFormat="1" applyFont="1"/>
    <xf numFmtId="164" fontId="13" fillId="0" borderId="0" xfId="0" applyNumberFormat="1" applyFont="1"/>
    <xf numFmtId="0" fontId="15" fillId="0" borderId="0" xfId="0" applyFont="1"/>
    <xf numFmtId="0" fontId="0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/>
    <xf numFmtId="49" fontId="2" fillId="0" borderId="0" xfId="0" applyNumberFormat="1" applyFont="1"/>
    <xf numFmtId="0" fontId="4" fillId="0" borderId="0" xfId="0" applyFont="1" applyFill="1"/>
    <xf numFmtId="0" fontId="9" fillId="0" borderId="0" xfId="0" applyFont="1" applyFill="1"/>
    <xf numFmtId="164" fontId="4" fillId="0" borderId="0" xfId="0" applyNumberFormat="1" applyFont="1" applyFill="1"/>
    <xf numFmtId="164" fontId="9" fillId="0" borderId="0" xfId="0" applyNumberFormat="1" applyFont="1" applyFill="1"/>
    <xf numFmtId="1" fontId="4" fillId="0" borderId="0" xfId="0" applyNumberFormat="1" applyFont="1" applyFill="1"/>
    <xf numFmtId="1" fontId="9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Wensum!#REF!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yVal>
            <c:numRef>
              <c:f>Wensum!#REF!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22432"/>
        <c:axId val="156453888"/>
      </c:scatterChart>
      <c:valAx>
        <c:axId val="156322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6453888"/>
        <c:crosses val="autoZero"/>
        <c:crossBetween val="midCat"/>
      </c:valAx>
      <c:valAx>
        <c:axId val="15645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3224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39</xdr:row>
      <xdr:rowOff>166688</xdr:rowOff>
    </xdr:from>
    <xdr:to>
      <xdr:col>24</xdr:col>
      <xdr:colOff>119062</xdr:colOff>
      <xdr:row>60</xdr:row>
      <xdr:rowOff>50006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zoomScale="70" zoomScaleNormal="70" zoomScaleSheetLayoutView="85" workbookViewId="0">
      <pane ySplit="2" topLeftCell="A3" activePane="bottomLeft" state="frozen"/>
      <selection pane="bottomLeft" activeCell="K9" sqref="K9"/>
    </sheetView>
  </sheetViews>
  <sheetFormatPr defaultRowHeight="15" x14ac:dyDescent="0.25"/>
  <cols>
    <col min="1" max="1" width="18.5703125" style="25" bestFit="1" customWidth="1"/>
    <col min="2" max="3" width="13.7109375" style="25" customWidth="1"/>
    <col min="4" max="4" width="16" style="24" bestFit="1" customWidth="1"/>
    <col min="5" max="5" width="11.28515625" style="25" bestFit="1" customWidth="1"/>
    <col min="6" max="6" width="12.28515625" style="25" bestFit="1" customWidth="1"/>
    <col min="7" max="8" width="9.140625" style="25"/>
    <col min="9" max="9" width="9" style="24"/>
    <col min="10" max="12" width="9.140625" style="25"/>
    <col min="13" max="13" width="9" style="24"/>
    <col min="14" max="16384" width="9.140625" style="25"/>
  </cols>
  <sheetData>
    <row r="1" spans="1:13" x14ac:dyDescent="0.25">
      <c r="D1" s="24" t="s">
        <v>238</v>
      </c>
      <c r="E1" s="24"/>
      <c r="F1" s="24"/>
      <c r="G1" s="24"/>
    </row>
    <row r="2" spans="1:13" x14ac:dyDescent="0.25">
      <c r="B2" s="25" t="s">
        <v>9</v>
      </c>
      <c r="C2" s="25" t="s">
        <v>68</v>
      </c>
      <c r="D2" s="24" t="s">
        <v>70</v>
      </c>
      <c r="E2" s="24" t="s">
        <v>71</v>
      </c>
      <c r="F2" s="24" t="s">
        <v>239</v>
      </c>
      <c r="G2" s="24" t="s">
        <v>72</v>
      </c>
    </row>
    <row r="3" spans="1:13" x14ac:dyDescent="0.25">
      <c r="A3" s="24" t="s">
        <v>73</v>
      </c>
      <c r="B3" s="24">
        <v>44</v>
      </c>
      <c r="C3" s="24">
        <v>0</v>
      </c>
      <c r="D3" s="26">
        <v>0</v>
      </c>
      <c r="F3" s="25">
        <f>D3*(B3/1000)</f>
        <v>0</v>
      </c>
      <c r="G3" s="25">
        <f>F3*1000</f>
        <v>0</v>
      </c>
    </row>
    <row r="4" spans="1:13" x14ac:dyDescent="0.25">
      <c r="A4" s="24" t="s">
        <v>74</v>
      </c>
      <c r="B4" s="24">
        <v>40</v>
      </c>
      <c r="C4" s="24">
        <v>0</v>
      </c>
      <c r="D4" s="26">
        <v>0</v>
      </c>
      <c r="F4" s="25">
        <f>D4*(B4/1000)</f>
        <v>0</v>
      </c>
      <c r="G4" s="25">
        <f t="shared" ref="G4:G67" si="0">F4*1000</f>
        <v>0</v>
      </c>
    </row>
    <row r="5" spans="1:13" x14ac:dyDescent="0.25">
      <c r="A5" s="24" t="s">
        <v>75</v>
      </c>
      <c r="B5" s="24">
        <v>39</v>
      </c>
      <c r="C5" s="24">
        <v>0</v>
      </c>
      <c r="D5" s="26">
        <v>0</v>
      </c>
      <c r="F5" s="25">
        <f>D5*(B5/1000)</f>
        <v>0</v>
      </c>
      <c r="G5" s="25">
        <f t="shared" si="0"/>
        <v>0</v>
      </c>
    </row>
    <row r="6" spans="1:13" x14ac:dyDescent="0.25">
      <c r="A6" s="24" t="s">
        <v>76</v>
      </c>
      <c r="B6" s="24">
        <v>46</v>
      </c>
      <c r="C6" s="24"/>
      <c r="D6" s="26">
        <v>0</v>
      </c>
      <c r="F6" s="25">
        <f>D6*(B6/1000)</f>
        <v>0</v>
      </c>
      <c r="G6" s="25">
        <f t="shared" si="0"/>
        <v>0</v>
      </c>
    </row>
    <row r="7" spans="1:13" x14ac:dyDescent="0.25">
      <c r="A7" s="24" t="s">
        <v>77</v>
      </c>
      <c r="B7" s="24">
        <v>40</v>
      </c>
      <c r="C7" s="24"/>
      <c r="D7" s="26">
        <v>0</v>
      </c>
      <c r="F7" s="25">
        <f>D7*(B7/1000)</f>
        <v>0</v>
      </c>
      <c r="G7" s="25">
        <f t="shared" si="0"/>
        <v>0</v>
      </c>
    </row>
    <row r="8" spans="1:13" x14ac:dyDescent="0.25">
      <c r="A8" s="25" t="s">
        <v>10</v>
      </c>
      <c r="B8" s="25">
        <f>AVERAGE(B3:B7)</f>
        <v>41.8</v>
      </c>
      <c r="C8" s="25">
        <f t="shared" ref="C8:G8" si="1">AVERAGE(C3:C7)</f>
        <v>0</v>
      </c>
      <c r="D8" s="25">
        <f t="shared" si="1"/>
        <v>0</v>
      </c>
      <c r="E8" s="25" t="e">
        <f t="shared" si="1"/>
        <v>#DIV/0!</v>
      </c>
      <c r="F8" s="25">
        <f t="shared" si="1"/>
        <v>0</v>
      </c>
      <c r="G8" s="25">
        <f t="shared" si="1"/>
        <v>0</v>
      </c>
      <c r="I8" s="25"/>
      <c r="M8" s="25"/>
    </row>
    <row r="9" spans="1:13" x14ac:dyDescent="0.25">
      <c r="B9" s="25">
        <f>_xlfn.STDEV.S(B3:B7)</f>
        <v>3.03315017762062</v>
      </c>
      <c r="C9" s="25">
        <f>_xlfn.STDEV.S(C3:C5)</f>
        <v>0</v>
      </c>
    </row>
    <row r="10" spans="1:13" x14ac:dyDescent="0.25">
      <c r="A10" s="24" t="s">
        <v>78</v>
      </c>
      <c r="B10" s="24">
        <v>37.5</v>
      </c>
      <c r="C10" s="24">
        <v>-10.36</v>
      </c>
      <c r="D10" s="28">
        <v>0</v>
      </c>
      <c r="E10" s="25">
        <f>D10*1000</f>
        <v>0</v>
      </c>
      <c r="F10" s="25">
        <f>D10*(B10/1000)</f>
        <v>0</v>
      </c>
      <c r="G10" s="25">
        <f t="shared" si="0"/>
        <v>0</v>
      </c>
    </row>
    <row r="11" spans="1:13" x14ac:dyDescent="0.25">
      <c r="A11" s="24" t="s">
        <v>79</v>
      </c>
      <c r="B11" s="24">
        <v>39</v>
      </c>
      <c r="C11" s="24">
        <v>-10.06</v>
      </c>
      <c r="D11" s="24">
        <v>2.1390861095940281E-2</v>
      </c>
      <c r="E11" s="25">
        <f>D11*1000</f>
        <v>21.390861095940281</v>
      </c>
      <c r="F11" s="25">
        <f>D11*(B11/1000)</f>
        <v>8.3424358274167092E-4</v>
      </c>
      <c r="G11" s="25">
        <f t="shared" si="0"/>
        <v>0.83424358274167087</v>
      </c>
    </row>
    <row r="12" spans="1:13" x14ac:dyDescent="0.25">
      <c r="A12" s="24" t="s">
        <v>80</v>
      </c>
      <c r="B12" s="24">
        <v>31</v>
      </c>
      <c r="C12" s="24">
        <v>-10.98</v>
      </c>
      <c r="D12" s="24">
        <v>2.457673402512245E-3</v>
      </c>
      <c r="E12" s="25">
        <f>D12*1000</f>
        <v>2.4576734025122451</v>
      </c>
      <c r="F12" s="25">
        <f>D12*(B12/1000)</f>
        <v>7.6187875477879598E-5</v>
      </c>
      <c r="G12" s="25">
        <f t="shared" si="0"/>
        <v>7.6187875477879599E-2</v>
      </c>
    </row>
    <row r="13" spans="1:13" x14ac:dyDescent="0.25">
      <c r="A13" s="24" t="s">
        <v>81</v>
      </c>
      <c r="B13" s="24">
        <v>37.5</v>
      </c>
      <c r="C13" s="24"/>
      <c r="D13" s="24">
        <v>1.4837065355907475E-2</v>
      </c>
      <c r="E13" s="25">
        <f>D13*1000</f>
        <v>14.837065355907475</v>
      </c>
      <c r="F13" s="25">
        <f>D13*(B13/1000)</f>
        <v>5.5638995084653033E-4</v>
      </c>
      <c r="G13" s="25">
        <f t="shared" si="0"/>
        <v>0.55638995084653031</v>
      </c>
    </row>
    <row r="14" spans="1:13" x14ac:dyDescent="0.25">
      <c r="A14" s="24" t="s">
        <v>82</v>
      </c>
      <c r="B14" s="24">
        <v>38</v>
      </c>
      <c r="C14" s="24"/>
      <c r="D14" s="24">
        <v>2.6397232841798395E-3</v>
      </c>
      <c r="E14" s="25">
        <f>D14*1000</f>
        <v>2.6397232841798393</v>
      </c>
      <c r="F14" s="25">
        <f>D14*(B14/1000)</f>
        <v>1.0030948479883389E-4</v>
      </c>
      <c r="G14" s="25">
        <f t="shared" si="0"/>
        <v>0.10030948479883389</v>
      </c>
    </row>
    <row r="15" spans="1:13" s="24" customFormat="1" x14ac:dyDescent="0.25">
      <c r="A15" s="24" t="s">
        <v>11</v>
      </c>
      <c r="B15" s="24">
        <f>AVERAGE(B10:B14)</f>
        <v>36.6</v>
      </c>
      <c r="C15" s="24">
        <f>AVERAGE(C10:C12)</f>
        <v>-10.466666666666667</v>
      </c>
      <c r="D15" s="24">
        <f>AVERAGE(D10:D12)</f>
        <v>7.9495114994841756E-3</v>
      </c>
      <c r="E15" s="24">
        <f>AVERAGE(E10:E14)</f>
        <v>8.265064627707968</v>
      </c>
      <c r="F15" s="24">
        <f>AVERAGE(F10:F14)</f>
        <v>3.1342617877298297E-4</v>
      </c>
      <c r="G15" s="24">
        <f>AVERAGE(G10:G14)</f>
        <v>0.31342617877298296</v>
      </c>
    </row>
    <row r="16" spans="1:13" x14ac:dyDescent="0.25">
      <c r="B16" s="25">
        <f>_xlfn.STDEV.S(B10:B14)</f>
        <v>3.1898275815473158</v>
      </c>
      <c r="C16" s="25">
        <f t="shared" ref="C16:G16" si="2">_xlfn.STDEV.S(C10:C14)</f>
        <v>0.46918368826434431</v>
      </c>
      <c r="D16" s="25">
        <f t="shared" si="2"/>
        <v>9.3429020902339455E-3</v>
      </c>
      <c r="E16" s="25">
        <f t="shared" si="2"/>
        <v>9.3429020902339452</v>
      </c>
      <c r="F16" s="25">
        <f t="shared" si="2"/>
        <v>3.6408064702684163E-4</v>
      </c>
      <c r="G16" s="25">
        <f t="shared" si="2"/>
        <v>0.36408064702684162</v>
      </c>
      <c r="I16" s="25"/>
    </row>
    <row r="17" spans="1:13" x14ac:dyDescent="0.25">
      <c r="A17" s="24" t="s">
        <v>83</v>
      </c>
      <c r="B17" s="24">
        <v>42.5</v>
      </c>
      <c r="C17" s="24">
        <v>-139.49</v>
      </c>
      <c r="D17" s="24">
        <v>0</v>
      </c>
      <c r="E17" s="25">
        <f>D17*1000</f>
        <v>0</v>
      </c>
      <c r="F17" s="25">
        <f>D17*(B17/1000)</f>
        <v>0</v>
      </c>
      <c r="G17" s="25">
        <f t="shared" si="0"/>
        <v>0</v>
      </c>
    </row>
    <row r="18" spans="1:13" x14ac:dyDescent="0.25">
      <c r="A18" s="24" t="s">
        <v>84</v>
      </c>
      <c r="B18" s="24">
        <v>41</v>
      </c>
      <c r="C18" s="24">
        <v>-140.21</v>
      </c>
      <c r="D18" s="24">
        <v>0</v>
      </c>
      <c r="E18" s="25">
        <f>D18*1000</f>
        <v>0</v>
      </c>
      <c r="F18" s="25">
        <f>D18*(B18/1000)</f>
        <v>0</v>
      </c>
      <c r="G18" s="25">
        <f t="shared" si="0"/>
        <v>0</v>
      </c>
    </row>
    <row r="19" spans="1:13" x14ac:dyDescent="0.25">
      <c r="A19" s="24" t="s">
        <v>85</v>
      </c>
      <c r="B19" s="24">
        <v>35</v>
      </c>
      <c r="C19" s="24">
        <v>-138.07</v>
      </c>
      <c r="D19" s="24">
        <v>0</v>
      </c>
      <c r="E19" s="25">
        <f>D19*1000</f>
        <v>0</v>
      </c>
      <c r="F19" s="25">
        <f>D19*(B19/1000)</f>
        <v>0</v>
      </c>
      <c r="G19" s="25">
        <f t="shared" si="0"/>
        <v>0</v>
      </c>
    </row>
    <row r="20" spans="1:13" x14ac:dyDescent="0.25">
      <c r="A20" s="24" t="s">
        <v>86</v>
      </c>
      <c r="B20" s="24">
        <v>41</v>
      </c>
      <c r="C20" s="24"/>
      <c r="D20" s="24">
        <v>2.8217731658474344E-3</v>
      </c>
      <c r="E20" s="25">
        <f>D20*1000</f>
        <v>2.8217731658474343</v>
      </c>
      <c r="F20" s="25">
        <f>D20*(B20/1000)</f>
        <v>1.1569269979974482E-4</v>
      </c>
      <c r="G20" s="25">
        <f t="shared" si="0"/>
        <v>0.11569269979974482</v>
      </c>
    </row>
    <row r="21" spans="1:13" x14ac:dyDescent="0.25">
      <c r="A21" s="24" t="s">
        <v>87</v>
      </c>
      <c r="B21" s="24">
        <v>38</v>
      </c>
      <c r="C21" s="24"/>
      <c r="D21" s="24">
        <v>6.3717458583652481E-4</v>
      </c>
      <c r="E21" s="25">
        <f>D21*1000</f>
        <v>0.63717458583652475</v>
      </c>
      <c r="F21" s="25">
        <f>D21*(B21/1000)</f>
        <v>2.4212634261787942E-5</v>
      </c>
      <c r="G21" s="25">
        <f t="shared" si="0"/>
        <v>2.4212634261787942E-2</v>
      </c>
    </row>
    <row r="22" spans="1:13" x14ac:dyDescent="0.25">
      <c r="A22" s="25" t="s">
        <v>12</v>
      </c>
      <c r="B22" s="25">
        <f>AVERAGE(B17:B21)</f>
        <v>39.5</v>
      </c>
      <c r="C22" s="25">
        <f>AVERAGE(C17:C19)</f>
        <v>-139.25666666666669</v>
      </c>
      <c r="D22" s="25">
        <f>AVERAGE(D17:D19)</f>
        <v>0</v>
      </c>
      <c r="E22" s="25">
        <f>AVERAGE(E17:E21)</f>
        <v>0.69178955033679179</v>
      </c>
      <c r="F22" s="25">
        <f t="shared" ref="F22:G22" si="3">AVERAGE(F17:F21)</f>
        <v>2.798106681230655E-5</v>
      </c>
      <c r="G22" s="25">
        <f t="shared" si="3"/>
        <v>2.7981066812306554E-2</v>
      </c>
      <c r="I22" s="25"/>
      <c r="M22" s="25"/>
    </row>
    <row r="23" spans="1:13" x14ac:dyDescent="0.25">
      <c r="B23" s="25">
        <f>_xlfn.STDEV.S(B17:B21)</f>
        <v>3</v>
      </c>
      <c r="C23" s="25">
        <f>_xlfn.STDEV.S(C17:C21)</f>
        <v>1.0889138319138714</v>
      </c>
      <c r="D23" s="25">
        <f t="shared" ref="D23:G23" si="4">_xlfn.STDEV.S(D17:D21)</f>
        <v>1.2222449982058317E-3</v>
      </c>
      <c r="E23" s="25">
        <f t="shared" si="4"/>
        <v>1.2222449982058319</v>
      </c>
      <c r="F23" s="25">
        <f t="shared" si="4"/>
        <v>5.0140681948581343E-5</v>
      </c>
      <c r="G23" s="25">
        <f t="shared" si="4"/>
        <v>5.0140681948581352E-2</v>
      </c>
      <c r="I23" s="25"/>
    </row>
    <row r="24" spans="1:13" x14ac:dyDescent="0.25">
      <c r="A24" s="24" t="s">
        <v>88</v>
      </c>
      <c r="B24" s="24">
        <v>33</v>
      </c>
      <c r="C24" s="24">
        <v>-128.21</v>
      </c>
      <c r="D24" s="24">
        <v>5.7254687784452918E-2</v>
      </c>
      <c r="E24" s="25">
        <f>D24*1000</f>
        <v>57.254687784452919</v>
      </c>
      <c r="F24" s="25">
        <f>D24*(B24/1000)</f>
        <v>1.8894046968869463E-3</v>
      </c>
      <c r="G24" s="25">
        <f t="shared" si="0"/>
        <v>1.8894046968869462</v>
      </c>
    </row>
    <row r="25" spans="1:13" x14ac:dyDescent="0.25">
      <c r="A25" s="24" t="s">
        <v>89</v>
      </c>
      <c r="B25" s="24">
        <v>35</v>
      </c>
      <c r="C25" s="24">
        <v>-128.80000000000001</v>
      </c>
      <c r="D25" s="24">
        <v>3.9959949026033087E-2</v>
      </c>
      <c r="E25" s="25">
        <f>D25*1000</f>
        <v>39.959949026033087</v>
      </c>
      <c r="F25" s="25">
        <f>D25*(B25/1000)</f>
        <v>1.3985982159111581E-3</v>
      </c>
      <c r="G25" s="25">
        <f t="shared" si="0"/>
        <v>1.3985982159111581</v>
      </c>
    </row>
    <row r="26" spans="1:13" x14ac:dyDescent="0.25">
      <c r="A26" s="24" t="s">
        <v>90</v>
      </c>
      <c r="B26" s="24">
        <v>36.5</v>
      </c>
      <c r="C26" s="24">
        <v>-128.96</v>
      </c>
      <c r="D26" s="24">
        <v>5.6253413435281244E-2</v>
      </c>
      <c r="E26" s="25">
        <f>D26*1000</f>
        <v>56.253413435281246</v>
      </c>
      <c r="F26" s="25">
        <f>D26*(B26/1000)</f>
        <v>2.0532495903877652E-3</v>
      </c>
      <c r="G26" s="25">
        <f t="shared" si="0"/>
        <v>2.053249590387765</v>
      </c>
    </row>
    <row r="27" spans="1:13" x14ac:dyDescent="0.25">
      <c r="A27" s="24" t="s">
        <v>91</v>
      </c>
      <c r="B27" s="24">
        <v>35</v>
      </c>
      <c r="C27" s="24"/>
      <c r="D27" s="24">
        <v>3.3224103404332767E-2</v>
      </c>
      <c r="E27" s="25">
        <f>D27*1000</f>
        <v>33.224103404332766</v>
      </c>
      <c r="F27" s="25">
        <f>D27*(B27/1000)</f>
        <v>1.162843619151647E-3</v>
      </c>
      <c r="G27" s="25">
        <f t="shared" si="0"/>
        <v>1.1628436191516471</v>
      </c>
    </row>
    <row r="28" spans="1:13" x14ac:dyDescent="0.25">
      <c r="A28" s="24" t="s">
        <v>92</v>
      </c>
      <c r="B28" s="24">
        <v>35</v>
      </c>
      <c r="C28" s="24"/>
      <c r="D28" s="24">
        <v>5.5434188967777125E-2</v>
      </c>
      <c r="E28" s="25">
        <f>D28*1000</f>
        <v>55.434188967777125</v>
      </c>
      <c r="F28" s="25">
        <f>D28*(B28/1000)</f>
        <v>1.9401966138721995E-3</v>
      </c>
      <c r="G28" s="25">
        <f t="shared" si="0"/>
        <v>1.9401966138721995</v>
      </c>
    </row>
    <row r="29" spans="1:13" x14ac:dyDescent="0.25">
      <c r="A29" s="25" t="s">
        <v>13</v>
      </c>
      <c r="B29" s="25">
        <f>AVERAGE(B24:B28)</f>
        <v>34.9</v>
      </c>
      <c r="C29" s="25">
        <f>AVERAGE(C24:C26)</f>
        <v>-128.65666666666667</v>
      </c>
      <c r="D29" s="25">
        <f>AVERAGE(D24:D26)</f>
        <v>5.1156016748589085E-2</v>
      </c>
      <c r="E29" s="25">
        <f>AVERAGE(E24:E28)</f>
        <v>48.425268523575426</v>
      </c>
      <c r="F29" s="25">
        <f t="shared" ref="F29:G29" si="5">AVERAGE(F24:F28)</f>
        <v>1.6888585472419431E-3</v>
      </c>
      <c r="G29" s="25">
        <f t="shared" si="5"/>
        <v>1.6888585472419428</v>
      </c>
      <c r="I29" s="25"/>
      <c r="M29" s="25"/>
    </row>
    <row r="30" spans="1:13" x14ac:dyDescent="0.25">
      <c r="B30" s="25">
        <f>_xlfn.STDEV.S(B24:B28)</f>
        <v>1.2449899597988734</v>
      </c>
      <c r="C30" s="25">
        <f t="shared" ref="C30:G30" si="6">_xlfn.STDEV.S(C24:C28)</f>
        <v>0.39501054838236133</v>
      </c>
      <c r="D30" s="25">
        <f t="shared" si="6"/>
        <v>1.1080393925918395E-2</v>
      </c>
      <c r="E30" s="25">
        <f t="shared" si="6"/>
        <v>11.080393925918447</v>
      </c>
      <c r="F30" s="25">
        <f t="shared" si="6"/>
        <v>3.863654936448997E-4</v>
      </c>
      <c r="G30" s="25">
        <f t="shared" si="6"/>
        <v>0.38636549364490119</v>
      </c>
      <c r="I30" s="25"/>
    </row>
    <row r="31" spans="1:13" x14ac:dyDescent="0.25">
      <c r="A31" s="24" t="s">
        <v>93</v>
      </c>
      <c r="B31" s="24">
        <v>34</v>
      </c>
      <c r="C31" s="24">
        <v>-146.69999999999999</v>
      </c>
      <c r="D31" s="24">
        <v>3.8594574913526296E-2</v>
      </c>
      <c r="E31" s="25">
        <f>D31*1000</f>
        <v>38.594574913526294</v>
      </c>
      <c r="F31" s="25">
        <f>D31*(B31/1000)</f>
        <v>1.3122155470598942E-3</v>
      </c>
      <c r="G31" s="25">
        <f t="shared" si="0"/>
        <v>1.3122155470598942</v>
      </c>
    </row>
    <row r="32" spans="1:13" x14ac:dyDescent="0.25">
      <c r="A32" s="24" t="s">
        <v>94</v>
      </c>
      <c r="B32" s="24">
        <v>38</v>
      </c>
      <c r="C32" s="24">
        <v>-145.91</v>
      </c>
      <c r="D32" s="24">
        <v>2.6943382486801372E-2</v>
      </c>
      <c r="E32" s="25">
        <f>D32*1000</f>
        <v>26.943382486801372</v>
      </c>
      <c r="F32" s="25">
        <f>D32*(B32/1000)</f>
        <v>1.0238485344984522E-3</v>
      </c>
      <c r="G32" s="25">
        <f t="shared" si="0"/>
        <v>1.0238485344984523</v>
      </c>
    </row>
    <row r="33" spans="1:13" x14ac:dyDescent="0.25">
      <c r="A33" s="24" t="s">
        <v>95</v>
      </c>
      <c r="B33" s="24">
        <v>35.5</v>
      </c>
      <c r="C33" s="24">
        <v>-148.38999999999999</v>
      </c>
      <c r="D33" s="24">
        <v>2.985618059348262E-2</v>
      </c>
      <c r="E33" s="25">
        <f>D33*1000</f>
        <v>29.85618059348262</v>
      </c>
      <c r="F33" s="25">
        <f>D33*(B33/1000)</f>
        <v>1.0598944110686329E-3</v>
      </c>
      <c r="G33" s="25">
        <f t="shared" si="0"/>
        <v>1.059894411068633</v>
      </c>
    </row>
    <row r="34" spans="1:13" x14ac:dyDescent="0.25">
      <c r="A34" s="24" t="s">
        <v>96</v>
      </c>
      <c r="B34" s="24">
        <v>36.5</v>
      </c>
      <c r="C34" s="24"/>
      <c r="D34" s="24">
        <v>5.1520116511924272E-2</v>
      </c>
      <c r="E34" s="25">
        <f>D34*1000</f>
        <v>51.520116511924272</v>
      </c>
      <c r="F34" s="25">
        <f>D34*(B34/1000)</f>
        <v>1.8804842526852358E-3</v>
      </c>
      <c r="G34" s="25">
        <f t="shared" si="0"/>
        <v>1.8804842526852357</v>
      </c>
    </row>
    <row r="35" spans="1:13" x14ac:dyDescent="0.25">
      <c r="A35" s="24" t="s">
        <v>139</v>
      </c>
      <c r="B35" s="25">
        <v>37</v>
      </c>
    </row>
    <row r="36" spans="1:13" x14ac:dyDescent="0.25">
      <c r="A36" s="25" t="s">
        <v>14</v>
      </c>
      <c r="B36" s="25">
        <f>AVERAGE(B31:B34)</f>
        <v>36</v>
      </c>
      <c r="C36" s="25">
        <f>AVERAGE(C31:C33)</f>
        <v>-147</v>
      </c>
      <c r="D36" s="25">
        <f>AVERAGE(D31:D33)</f>
        <v>3.1798045997936765E-2</v>
      </c>
      <c r="E36" s="25">
        <f>AVERAGE(E31:E34)</f>
        <v>36.72856362643364</v>
      </c>
      <c r="F36" s="25">
        <f>AVERAGE(F31:F33)</f>
        <v>1.1319861642089932E-3</v>
      </c>
      <c r="G36" s="25">
        <f>AVERAGE(G31:G33)</f>
        <v>1.1319861642089932</v>
      </c>
      <c r="I36" s="25"/>
      <c r="M36" s="25"/>
    </row>
    <row r="37" spans="1:13" x14ac:dyDescent="0.25">
      <c r="B37" s="25">
        <f>_xlfn.STDEV.S(B31:B35)</f>
        <v>1.5247950681976905</v>
      </c>
      <c r="C37" s="25">
        <f t="shared" ref="C37:G37" si="7">_xlfn.STDEV.S(C31:C35)</f>
        <v>1.2669254121691569</v>
      </c>
      <c r="D37" s="25">
        <f t="shared" si="7"/>
        <v>1.1034060198235147E-2</v>
      </c>
      <c r="E37" s="25">
        <f t="shared" si="7"/>
        <v>11.034060198235156</v>
      </c>
      <c r="F37" s="25">
        <f t="shared" si="7"/>
        <v>3.9562635554797712E-4</v>
      </c>
      <c r="G37" s="25">
        <f t="shared" si="7"/>
        <v>0.39562635554797754</v>
      </c>
      <c r="I37" s="25"/>
    </row>
    <row r="38" spans="1:13" x14ac:dyDescent="0.25">
      <c r="A38" s="24" t="s">
        <v>97</v>
      </c>
      <c r="B38" s="24">
        <v>36</v>
      </c>
      <c r="C38" s="24">
        <v>-152.07</v>
      </c>
      <c r="D38" s="24">
        <v>2.9463968761093386E-2</v>
      </c>
      <c r="E38" s="25">
        <f>D38*1000</f>
        <v>29.463968761093387</v>
      </c>
      <c r="F38" s="25">
        <f>D38*(B38/1000)</f>
        <v>1.0607028753993619E-3</v>
      </c>
      <c r="G38" s="25">
        <f t="shared" si="0"/>
        <v>1.0607028753993619</v>
      </c>
    </row>
    <row r="39" spans="1:13" x14ac:dyDescent="0.25">
      <c r="A39" s="24" t="s">
        <v>98</v>
      </c>
      <c r="B39" s="24">
        <v>42.5</v>
      </c>
      <c r="C39" s="24">
        <v>-150.72999999999999</v>
      </c>
      <c r="D39" s="24">
        <v>4.4462193823216187E-2</v>
      </c>
      <c r="E39" s="25">
        <f>D39*1000</f>
        <v>44.46219382321619</v>
      </c>
      <c r="F39" s="25">
        <f>D39*(B39/1000)</f>
        <v>1.8896432374866882E-3</v>
      </c>
      <c r="G39" s="25">
        <f t="shared" si="0"/>
        <v>1.8896432374866883</v>
      </c>
    </row>
    <row r="40" spans="1:13" x14ac:dyDescent="0.25">
      <c r="A40" s="24" t="s">
        <v>99</v>
      </c>
      <c r="B40" s="24">
        <v>37.5</v>
      </c>
      <c r="C40" s="24">
        <v>-151.66999999999999</v>
      </c>
      <c r="D40" s="24">
        <v>1.6595669151579697E-2</v>
      </c>
      <c r="E40" s="25">
        <f>D40*1000</f>
        <v>16.595669151579695</v>
      </c>
      <c r="F40" s="25">
        <f>D40*(B40/1000)</f>
        <v>6.2233759318423864E-4</v>
      </c>
      <c r="G40" s="25">
        <f t="shared" si="0"/>
        <v>0.62233759318423865</v>
      </c>
    </row>
    <row r="41" spans="1:13" x14ac:dyDescent="0.25">
      <c r="A41" s="24" t="s">
        <v>100</v>
      </c>
      <c r="B41" s="24">
        <v>36.5</v>
      </c>
      <c r="C41" s="24"/>
      <c r="D41" s="24">
        <v>2.9641462548810799E-2</v>
      </c>
      <c r="E41" s="25">
        <f>D41*1000</f>
        <v>29.6414625488108</v>
      </c>
      <c r="F41" s="25">
        <f>D41*(B41/1000)</f>
        <v>1.0819133830315942E-3</v>
      </c>
      <c r="G41" s="25">
        <f t="shared" si="0"/>
        <v>1.0819133830315941</v>
      </c>
    </row>
    <row r="42" spans="1:13" x14ac:dyDescent="0.25">
      <c r="A42" s="24" t="s">
        <v>101</v>
      </c>
      <c r="B42" s="24">
        <v>38</v>
      </c>
      <c r="C42" s="24"/>
      <c r="D42" s="24">
        <v>3.203762868299613E-2</v>
      </c>
      <c r="E42" s="25">
        <f>D42*1000</f>
        <v>32.037628682996129</v>
      </c>
      <c r="F42" s="25">
        <f>D42*(B42/1000)</f>
        <v>1.2174298899538529E-3</v>
      </c>
      <c r="G42" s="25">
        <f t="shared" si="0"/>
        <v>1.2174298899538529</v>
      </c>
    </row>
    <row r="43" spans="1:13" x14ac:dyDescent="0.25">
      <c r="A43" s="25" t="s">
        <v>15</v>
      </c>
      <c r="B43" s="25">
        <f>AVERAGE(B38:B42)</f>
        <v>38.1</v>
      </c>
      <c r="C43" s="25">
        <f>AVERAGE(C38:C40)</f>
        <v>-151.48999999999998</v>
      </c>
      <c r="D43" s="25">
        <f>AVERAGE(D38:D40)</f>
        <v>3.0173943911963094E-2</v>
      </c>
      <c r="E43" s="25">
        <f>AVERAGE(E38:E42)</f>
        <v>30.440184593539243</v>
      </c>
      <c r="F43" s="25">
        <f t="shared" ref="F43:G43" si="8">AVERAGE(F38:F42)</f>
        <v>1.174405395811147E-3</v>
      </c>
      <c r="G43" s="25">
        <f t="shared" si="8"/>
        <v>1.1744053958111471</v>
      </c>
      <c r="I43" s="25"/>
      <c r="M43" s="25"/>
    </row>
    <row r="44" spans="1:13" x14ac:dyDescent="0.25">
      <c r="B44" s="25">
        <f>_xlfn.STDEV.S(B38:B42)</f>
        <v>2.5836021365527628</v>
      </c>
      <c r="C44" s="25">
        <f t="shared" ref="C44:G44" si="9">_xlfn.STDEV.S(C38:C42)</f>
        <v>0.6878953408767946</v>
      </c>
      <c r="D44" s="25">
        <f t="shared" si="9"/>
        <v>9.904924690968063E-3</v>
      </c>
      <c r="E44" s="25">
        <f t="shared" si="9"/>
        <v>9.9049246909680644</v>
      </c>
      <c r="F44" s="25">
        <f t="shared" si="9"/>
        <v>4.5816977517461549E-4</v>
      </c>
      <c r="G44" s="25">
        <f t="shared" si="9"/>
        <v>0.45816977517461566</v>
      </c>
      <c r="I44" s="25"/>
    </row>
    <row r="45" spans="1:13" x14ac:dyDescent="0.25">
      <c r="A45" s="24" t="s">
        <v>102</v>
      </c>
      <c r="B45" s="24">
        <v>36</v>
      </c>
      <c r="C45" s="24">
        <v>-144.97</v>
      </c>
      <c r="D45" s="24">
        <v>8.6971955981540616E-2</v>
      </c>
      <c r="E45" s="25">
        <f>D45*1000</f>
        <v>86.971955981540617</v>
      </c>
      <c r="F45" s="25">
        <f>D45*(B45/1000)</f>
        <v>3.1309904153354619E-3</v>
      </c>
      <c r="G45" s="25">
        <f t="shared" si="0"/>
        <v>3.1309904153354617</v>
      </c>
    </row>
    <row r="46" spans="1:13" x14ac:dyDescent="0.25">
      <c r="A46" s="24" t="s">
        <v>103</v>
      </c>
      <c r="B46" s="24">
        <v>38</v>
      </c>
      <c r="C46" s="24">
        <v>-143.43</v>
      </c>
      <c r="D46" s="24">
        <v>6.6205182818601355E-2</v>
      </c>
      <c r="E46" s="25">
        <f>D46*1000</f>
        <v>66.205182818601358</v>
      </c>
      <c r="F46" s="25">
        <f>D46*(B46/1000)</f>
        <v>2.5157969471068515E-3</v>
      </c>
      <c r="G46" s="25">
        <f t="shared" si="0"/>
        <v>2.5157969471068515</v>
      </c>
    </row>
    <row r="47" spans="1:13" x14ac:dyDescent="0.25">
      <c r="A47" s="24" t="s">
        <v>104</v>
      </c>
      <c r="B47" s="24">
        <v>35</v>
      </c>
      <c r="C47" s="24">
        <v>-147.41999999999999</v>
      </c>
      <c r="D47" s="24">
        <v>0.10889243876464327</v>
      </c>
      <c r="E47" s="25">
        <f>D47*1000</f>
        <v>108.89243876464327</v>
      </c>
      <c r="F47" s="25">
        <f>D47*(B47/1000)</f>
        <v>3.811235356762515E-3</v>
      </c>
      <c r="G47" s="25">
        <f t="shared" si="0"/>
        <v>3.811235356762515</v>
      </c>
    </row>
    <row r="48" spans="1:13" x14ac:dyDescent="0.25">
      <c r="A48" s="24" t="s">
        <v>105</v>
      </c>
      <c r="B48" s="24">
        <v>40</v>
      </c>
      <c r="C48" s="24"/>
      <c r="D48" s="24">
        <v>9.4426695065672708E-2</v>
      </c>
      <c r="E48" s="25">
        <f>D48*1000</f>
        <v>94.426695065672703</v>
      </c>
      <c r="F48" s="25">
        <f>D48*(B48/1000)</f>
        <v>3.7770678026269084E-3</v>
      </c>
      <c r="G48" s="25">
        <f t="shared" si="0"/>
        <v>3.7770678026269082</v>
      </c>
    </row>
    <row r="49" spans="1:13" x14ac:dyDescent="0.25">
      <c r="A49" s="24" t="s">
        <v>106</v>
      </c>
      <c r="B49" s="24">
        <v>37</v>
      </c>
      <c r="C49" s="24"/>
      <c r="D49" s="24">
        <v>0.10835995740149093</v>
      </c>
      <c r="E49" s="25">
        <f>D49*1000</f>
        <v>108.35995740149093</v>
      </c>
      <c r="F49" s="25">
        <f>D49*(B49/1000)</f>
        <v>4.0093184238551641E-3</v>
      </c>
      <c r="G49" s="25">
        <f t="shared" si="0"/>
        <v>4.0093184238551638</v>
      </c>
    </row>
    <row r="50" spans="1:13" x14ac:dyDescent="0.25">
      <c r="A50" s="25" t="s">
        <v>16</v>
      </c>
      <c r="B50" s="25">
        <f>AVERAGE(B45:B49)</f>
        <v>37.200000000000003</v>
      </c>
      <c r="C50" s="25">
        <f>AVERAGE(C45:C47)</f>
        <v>-145.27333333333331</v>
      </c>
      <c r="D50" s="25">
        <f>AVERAGE(D45:D47)</f>
        <v>8.735652585492841E-2</v>
      </c>
      <c r="E50" s="25">
        <f t="shared" ref="E50:G50" si="10">AVERAGE(E45:E49)</f>
        <v>92.971246006389777</v>
      </c>
      <c r="F50" s="25">
        <f t="shared" si="10"/>
        <v>3.44888178913738E-3</v>
      </c>
      <c r="G50" s="25">
        <f t="shared" si="10"/>
        <v>3.44888178913738</v>
      </c>
      <c r="I50" s="25"/>
      <c r="M50" s="25"/>
    </row>
    <row r="51" spans="1:13" x14ac:dyDescent="0.25">
      <c r="B51" s="25">
        <f>_xlfn.STDEV.S(B45:B49)</f>
        <v>1.9235384061671343</v>
      </c>
      <c r="C51" s="25">
        <f t="shared" ref="C51:G51" si="11">_xlfn.STDEV.S(C45:C49)</f>
        <v>2.0122209951526928</v>
      </c>
      <c r="D51" s="25">
        <f t="shared" si="11"/>
        <v>1.7641065504854635E-2</v>
      </c>
      <c r="E51" s="25">
        <f t="shared" si="11"/>
        <v>17.641065504854637</v>
      </c>
      <c r="F51" s="25">
        <f t="shared" si="11"/>
        <v>6.1741348319408569E-4</v>
      </c>
      <c r="G51" s="25">
        <f t="shared" si="11"/>
        <v>0.61741348319408618</v>
      </c>
    </row>
    <row r="52" spans="1:13" x14ac:dyDescent="0.25">
      <c r="A52" s="24" t="s">
        <v>107</v>
      </c>
      <c r="B52" s="24">
        <v>34</v>
      </c>
      <c r="C52" s="24">
        <v>-145.57</v>
      </c>
      <c r="D52" s="24">
        <v>0.12797302094426696</v>
      </c>
      <c r="E52" s="25">
        <f>D52*1000</f>
        <v>127.97302094426696</v>
      </c>
      <c r="F52" s="25">
        <f>D52*(B52/1000)</f>
        <v>4.3510827121050772E-3</v>
      </c>
      <c r="G52" s="25">
        <f t="shared" si="0"/>
        <v>4.351082712105077</v>
      </c>
    </row>
    <row r="53" spans="1:13" x14ac:dyDescent="0.25">
      <c r="A53" s="24" t="s">
        <v>108</v>
      </c>
      <c r="B53" s="24">
        <v>35</v>
      </c>
      <c r="C53" s="24">
        <v>-148.6</v>
      </c>
      <c r="D53" s="24">
        <v>0.13924387646432373</v>
      </c>
      <c r="E53" s="25">
        <f>D53*1000</f>
        <v>139.24387646432373</v>
      </c>
      <c r="F53" s="25">
        <f>D53*(B53/1000)</f>
        <v>4.873535676251331E-3</v>
      </c>
      <c r="G53" s="25">
        <f t="shared" si="0"/>
        <v>4.8735356762513309</v>
      </c>
    </row>
    <row r="54" spans="1:13" x14ac:dyDescent="0.25">
      <c r="A54" s="24" t="s">
        <v>109</v>
      </c>
      <c r="B54" s="24">
        <v>32.5</v>
      </c>
      <c r="C54" s="24">
        <v>-149.79</v>
      </c>
      <c r="D54" s="24">
        <v>0.13542776002839896</v>
      </c>
      <c r="E54" s="25">
        <f>D54*1000</f>
        <v>135.42776002839895</v>
      </c>
      <c r="F54" s="25">
        <f>D54*(B54/1000)</f>
        <v>4.4014022009229662E-3</v>
      </c>
      <c r="G54" s="25">
        <f t="shared" si="0"/>
        <v>4.4014022009229663</v>
      </c>
    </row>
    <row r="55" spans="1:13" x14ac:dyDescent="0.25">
      <c r="A55" s="24" t="s">
        <v>110</v>
      </c>
      <c r="B55" s="24">
        <v>33</v>
      </c>
      <c r="C55" s="24"/>
      <c r="D55" s="24">
        <v>0.12007454739084131</v>
      </c>
      <c r="E55" s="25">
        <f>D55*1000</f>
        <v>120.0745473908413</v>
      </c>
      <c r="F55" s="25">
        <f>D55*(B55/1000)</f>
        <v>3.9624600638977631E-3</v>
      </c>
      <c r="G55" s="25">
        <f t="shared" si="0"/>
        <v>3.9624600638977632</v>
      </c>
    </row>
    <row r="56" spans="1:13" x14ac:dyDescent="0.25">
      <c r="A56" s="24" t="s">
        <v>111</v>
      </c>
      <c r="B56" s="24">
        <v>32</v>
      </c>
      <c r="C56" s="24"/>
      <c r="D56" s="24">
        <v>0.12584309549165784</v>
      </c>
      <c r="E56" s="25">
        <f>D56*1000</f>
        <v>125.84309549165783</v>
      </c>
      <c r="F56" s="25">
        <f>D56*(B56/1000)</f>
        <v>4.026979055733051E-3</v>
      </c>
      <c r="G56" s="25">
        <f t="shared" si="0"/>
        <v>4.0269790557330509</v>
      </c>
    </row>
    <row r="57" spans="1:13" x14ac:dyDescent="0.25">
      <c r="A57" s="25" t="s">
        <v>17</v>
      </c>
      <c r="B57" s="25">
        <f>AVERAGE(B52:B56)</f>
        <v>33.299999999999997</v>
      </c>
      <c r="C57" s="25">
        <f>AVERAGE(C52:C54)</f>
        <v>-147.98666666666665</v>
      </c>
      <c r="D57" s="25">
        <f>AVERAGE(D52:D56)</f>
        <v>0.12971246006389775</v>
      </c>
      <c r="E57" s="25">
        <f>AVERAGE(E52:E56)</f>
        <v>129.71246006389774</v>
      </c>
      <c r="G57" s="25">
        <f>AVERAGE(G52:G56)</f>
        <v>4.323091941782037</v>
      </c>
      <c r="I57" s="25"/>
      <c r="M57" s="25"/>
    </row>
    <row r="58" spans="1:13" x14ac:dyDescent="0.25">
      <c r="B58" s="25">
        <f>_xlfn.STDEV.S(B52:B56)</f>
        <v>1.2041594578792294</v>
      </c>
      <c r="C58" s="25">
        <f t="shared" ref="C58:G58" si="12">_xlfn.STDEV.S(C52:C56)</f>
        <v>2.1758293437982061</v>
      </c>
      <c r="D58" s="25">
        <f t="shared" si="12"/>
        <v>7.6550562313383143E-3</v>
      </c>
      <c r="E58" s="25">
        <f t="shared" si="12"/>
        <v>7.6550562313383139</v>
      </c>
      <c r="F58" s="25">
        <f t="shared" si="12"/>
        <v>3.6319501557603219E-4</v>
      </c>
      <c r="G58" s="25">
        <f t="shared" si="12"/>
        <v>0.36319501557603212</v>
      </c>
      <c r="I58" s="25"/>
    </row>
    <row r="59" spans="1:13" x14ac:dyDescent="0.25">
      <c r="A59" s="24" t="s">
        <v>112</v>
      </c>
      <c r="B59" s="24">
        <v>31</v>
      </c>
      <c r="C59" s="24">
        <v>-154.11000000000001</v>
      </c>
      <c r="D59" s="24">
        <v>0.13569400070997514</v>
      </c>
      <c r="E59" s="25">
        <f>D59*1000</f>
        <v>135.69400070997514</v>
      </c>
      <c r="F59" s="25">
        <f>D59*(B59/1000)</f>
        <v>4.2065140220092292E-3</v>
      </c>
      <c r="G59" s="25">
        <f t="shared" si="0"/>
        <v>4.2065140220092294</v>
      </c>
    </row>
    <row r="60" spans="1:13" x14ac:dyDescent="0.25">
      <c r="A60" s="24" t="s">
        <v>113</v>
      </c>
      <c r="B60" s="24">
        <v>30</v>
      </c>
      <c r="C60" s="24">
        <v>-153.16</v>
      </c>
      <c r="D60" s="24">
        <v>0.14589989350372737</v>
      </c>
      <c r="E60" s="25">
        <f>D60*1000</f>
        <v>145.89989350372736</v>
      </c>
      <c r="F60" s="25">
        <f>D60*(B60/1000)</f>
        <v>4.3769968051118211E-3</v>
      </c>
      <c r="G60" s="25">
        <f t="shared" si="0"/>
        <v>4.3769968051118209</v>
      </c>
    </row>
    <row r="61" spans="1:13" x14ac:dyDescent="0.25">
      <c r="A61" s="24" t="s">
        <v>114</v>
      </c>
      <c r="B61" s="24">
        <v>33</v>
      </c>
      <c r="C61" s="24">
        <v>-149.44999999999999</v>
      </c>
      <c r="D61" s="24">
        <v>9.5491657791977311E-2</v>
      </c>
      <c r="E61" s="25">
        <f>D61*1000</f>
        <v>95.491657791977318</v>
      </c>
      <c r="F61" s="25">
        <f>D61*(B61/1000)</f>
        <v>3.1512247071352516E-3</v>
      </c>
      <c r="G61" s="25">
        <f t="shared" si="0"/>
        <v>3.1512247071352517</v>
      </c>
    </row>
    <row r="62" spans="1:13" x14ac:dyDescent="0.25">
      <c r="A62" s="24" t="s">
        <v>115</v>
      </c>
      <c r="B62" s="24">
        <v>32.5</v>
      </c>
      <c r="C62" s="24"/>
      <c r="D62" s="24">
        <v>0.10720624778132769</v>
      </c>
      <c r="E62" s="25">
        <f>D62*1000</f>
        <v>107.20624778132769</v>
      </c>
      <c r="F62" s="25">
        <f>D62*(B62/1000)</f>
        <v>3.4842030528931499E-3</v>
      </c>
      <c r="G62" s="25">
        <f t="shared" si="0"/>
        <v>3.4842030528931498</v>
      </c>
    </row>
    <row r="63" spans="1:13" x14ac:dyDescent="0.25">
      <c r="A63" s="24" t="s">
        <v>116</v>
      </c>
      <c r="B63" s="24">
        <v>30</v>
      </c>
      <c r="C63" s="24"/>
      <c r="D63" s="24">
        <v>0.15512957046503373</v>
      </c>
      <c r="E63" s="25">
        <f>D63*1000</f>
        <v>155.12957046503374</v>
      </c>
      <c r="F63" s="25">
        <f>D63*(B63/1000)</f>
        <v>4.6538871139510116E-3</v>
      </c>
      <c r="G63" s="25">
        <f t="shared" si="0"/>
        <v>4.6538871139510114</v>
      </c>
    </row>
    <row r="64" spans="1:13" x14ac:dyDescent="0.25">
      <c r="A64" s="25" t="s">
        <v>18</v>
      </c>
      <c r="B64" s="25">
        <f>AVERAGE(B59:B63)</f>
        <v>31.3</v>
      </c>
      <c r="C64" s="25">
        <f>AVERAGE(C59:C61)</f>
        <v>-152.23999999999998</v>
      </c>
      <c r="D64" s="25">
        <f>AVERAGE(D59:D61)</f>
        <v>0.12569518400189328</v>
      </c>
      <c r="E64" s="25">
        <f>AVERAGE(E59:E63)</f>
        <v>127.88427405040825</v>
      </c>
      <c r="F64" s="25">
        <f>AVERAGE(F59:F63)</f>
        <v>3.9745651402200927E-3</v>
      </c>
      <c r="G64" s="25">
        <f>AVERAGE(G59:G63)</f>
        <v>3.9745651402200926</v>
      </c>
      <c r="I64" s="25"/>
      <c r="M64" s="25"/>
    </row>
    <row r="65" spans="1:13" x14ac:dyDescent="0.25">
      <c r="B65" s="25">
        <f>_xlfn.STDEV.S(B59:B63)</f>
        <v>1.3964240043768943</v>
      </c>
      <c r="C65" s="25">
        <f t="shared" ref="C65:G65" si="13">_xlfn.STDEV.S(C59:C63)</f>
        <v>2.4624581214713182</v>
      </c>
      <c r="D65" s="25">
        <f t="shared" si="13"/>
        <v>2.5518243032953355E-2</v>
      </c>
      <c r="E65" s="25">
        <f t="shared" si="13"/>
        <v>25.518243032953531</v>
      </c>
      <c r="F65" s="25">
        <f t="shared" si="13"/>
        <v>6.3158022414108261E-4</v>
      </c>
      <c r="G65" s="25">
        <f t="shared" si="13"/>
        <v>0.63158022414108195</v>
      </c>
      <c r="I65" s="25"/>
    </row>
    <row r="66" spans="1:13" x14ac:dyDescent="0.25">
      <c r="A66" s="24" t="s">
        <v>117</v>
      </c>
      <c r="B66" s="24">
        <v>31</v>
      </c>
      <c r="C66" s="24">
        <v>-149.86000000000001</v>
      </c>
      <c r="D66" s="24">
        <v>7.5612353567625135E-2</v>
      </c>
      <c r="E66" s="25">
        <f>D66*1000</f>
        <v>75.612353567625135</v>
      </c>
      <c r="F66" s="25">
        <f>D66*(B66/1000)</f>
        <v>2.343982960596379E-3</v>
      </c>
      <c r="G66" s="25">
        <f t="shared" si="0"/>
        <v>2.3439829605963789</v>
      </c>
    </row>
    <row r="67" spans="1:13" x14ac:dyDescent="0.25">
      <c r="A67" s="24" t="s">
        <v>118</v>
      </c>
      <c r="B67" s="24">
        <v>36</v>
      </c>
      <c r="C67" s="24">
        <v>-148.36000000000001</v>
      </c>
      <c r="D67" s="24">
        <v>6.3010294639687645E-2</v>
      </c>
      <c r="E67" s="25">
        <f>D67*1000</f>
        <v>63.010294639687643</v>
      </c>
      <c r="F67" s="25">
        <f>D67*(B67/1000)</f>
        <v>2.268370607028755E-3</v>
      </c>
      <c r="G67" s="25">
        <f t="shared" si="0"/>
        <v>2.2683706070287548</v>
      </c>
    </row>
    <row r="68" spans="1:13" x14ac:dyDescent="0.25">
      <c r="A68" s="24" t="s">
        <v>119</v>
      </c>
      <c r="B68" s="24">
        <v>32</v>
      </c>
      <c r="C68" s="24">
        <v>-149.36000000000001</v>
      </c>
      <c r="D68" s="24">
        <v>0.10587504437344697</v>
      </c>
      <c r="E68" s="25">
        <f>D68*1000</f>
        <v>105.87504437344697</v>
      </c>
      <c r="F68" s="25">
        <f>D68*(B68/1000)</f>
        <v>3.3880014199503031E-3</v>
      </c>
      <c r="G68" s="25">
        <f t="shared" ref="G68:G84" si="14">F68*1000</f>
        <v>3.388001419950303</v>
      </c>
    </row>
    <row r="69" spans="1:13" x14ac:dyDescent="0.25">
      <c r="A69" s="24" t="s">
        <v>120</v>
      </c>
      <c r="B69" s="24">
        <v>34</v>
      </c>
      <c r="C69" s="24"/>
      <c r="D69" s="24">
        <v>8.3954561590344354E-2</v>
      </c>
      <c r="E69" s="25">
        <f>D69*1000</f>
        <v>83.954561590344355</v>
      </c>
      <c r="F69" s="25">
        <f>D69*(B69/1000)</f>
        <v>2.8544550940717084E-3</v>
      </c>
      <c r="G69" s="25">
        <f t="shared" si="14"/>
        <v>2.8544550940717084</v>
      </c>
    </row>
    <row r="70" spans="1:13" x14ac:dyDescent="0.25">
      <c r="A70" s="24" t="s">
        <v>121</v>
      </c>
      <c r="B70" s="24">
        <v>35</v>
      </c>
      <c r="C70" s="24"/>
      <c r="D70" s="24">
        <v>7.9162229321973754E-2</v>
      </c>
      <c r="E70" s="25">
        <f>D70*1000</f>
        <v>79.162229321973754</v>
      </c>
      <c r="F70" s="25">
        <f>D70*(B70/1000)</f>
        <v>2.7706780262690815E-3</v>
      </c>
      <c r="G70" s="25">
        <f t="shared" si="14"/>
        <v>2.7706780262690813</v>
      </c>
    </row>
    <row r="71" spans="1:13" x14ac:dyDescent="0.25">
      <c r="A71" s="25" t="s">
        <v>19</v>
      </c>
      <c r="B71" s="25">
        <f>AVERAGE(B66:B70)</f>
        <v>33.6</v>
      </c>
      <c r="C71" s="25">
        <f>AVERAGE(C66:C68)</f>
        <v>-149.19333333333336</v>
      </c>
      <c r="D71" s="25">
        <f>AVERAGE(D66:D68)</f>
        <v>8.1499230860253249E-2</v>
      </c>
      <c r="E71" s="25">
        <f>AVERAGE(E66:E70)</f>
        <v>81.522896698615568</v>
      </c>
      <c r="F71" s="25">
        <f>AVERAGE(F66:F70)</f>
        <v>2.7250976215832455E-3</v>
      </c>
      <c r="G71" s="25">
        <f>AVERAGE(G66:G70)</f>
        <v>2.7250976215832452</v>
      </c>
      <c r="I71" s="25"/>
      <c r="M71" s="25"/>
    </row>
    <row r="72" spans="1:13" x14ac:dyDescent="0.25">
      <c r="B72" s="25">
        <f>_xlfn.STDEV.S(B66:B70)</f>
        <v>2.0736441353327719</v>
      </c>
      <c r="C72" s="25">
        <f t="shared" ref="C72:G72" si="15">_xlfn.STDEV.S(C66:C70)</f>
        <v>0.76376261582597327</v>
      </c>
      <c r="D72" s="25">
        <f t="shared" si="15"/>
        <v>1.5669746297253179E-2</v>
      </c>
      <c r="E72" s="25">
        <f t="shared" si="15"/>
        <v>15.66974629725325</v>
      </c>
      <c r="F72" s="25">
        <f t="shared" si="15"/>
        <v>4.5058304603934904E-4</v>
      </c>
      <c r="G72" s="25">
        <f t="shared" si="15"/>
        <v>0.45058304603935018</v>
      </c>
      <c r="I72" s="25"/>
    </row>
    <row r="73" spans="1:13" x14ac:dyDescent="0.25">
      <c r="A73" s="24" t="s">
        <v>122</v>
      </c>
      <c r="B73" s="24">
        <v>37.5</v>
      </c>
      <c r="C73" s="24">
        <v>-147.12</v>
      </c>
      <c r="D73" s="24">
        <v>6.6737664181753698E-2</v>
      </c>
      <c r="E73" s="25">
        <f>D73*1000</f>
        <v>66.737664181753701</v>
      </c>
      <c r="F73" s="25">
        <f>D73*(B73/1000)</f>
        <v>2.5026624068157635E-3</v>
      </c>
      <c r="G73" s="25">
        <f t="shared" si="14"/>
        <v>2.5026624068157637</v>
      </c>
    </row>
    <row r="74" spans="1:13" x14ac:dyDescent="0.25">
      <c r="A74" s="24" t="s">
        <v>123</v>
      </c>
      <c r="B74" s="24">
        <v>36.5</v>
      </c>
      <c r="C74" s="24">
        <v>-147.25</v>
      </c>
      <c r="D74" s="24">
        <v>0.11501597444089463</v>
      </c>
      <c r="E74" s="25">
        <f>D74*1000</f>
        <v>115.01597444089464</v>
      </c>
      <c r="F74" s="25">
        <f>D74*(B74/1000)</f>
        <v>4.1980830670926535E-3</v>
      </c>
      <c r="G74" s="25">
        <f t="shared" si="14"/>
        <v>4.1980830670926537</v>
      </c>
    </row>
    <row r="75" spans="1:13" x14ac:dyDescent="0.25">
      <c r="A75" s="24" t="s">
        <v>124</v>
      </c>
      <c r="B75" s="24">
        <v>31</v>
      </c>
      <c r="C75" s="24">
        <v>-144.87</v>
      </c>
    </row>
    <row r="76" spans="1:13" x14ac:dyDescent="0.25">
      <c r="A76" s="24" t="s">
        <v>125</v>
      </c>
      <c r="B76" s="24">
        <v>34</v>
      </c>
      <c r="C76" s="24"/>
      <c r="D76" s="24">
        <v>4.2154774582889597E-2</v>
      </c>
      <c r="E76" s="25">
        <f>D76*1000</f>
        <v>42.154774582889594</v>
      </c>
      <c r="F76" s="25">
        <f>D76*(B76/1000)</f>
        <v>1.4332623358182463E-3</v>
      </c>
      <c r="G76" s="25">
        <f t="shared" si="14"/>
        <v>1.4332623358182464</v>
      </c>
    </row>
    <row r="77" spans="1:13" x14ac:dyDescent="0.25">
      <c r="A77" s="24" t="s">
        <v>126</v>
      </c>
      <c r="B77" s="24">
        <v>38</v>
      </c>
      <c r="C77" s="24"/>
      <c r="D77" s="24">
        <v>6.3986510472133468E-2</v>
      </c>
      <c r="E77" s="25">
        <f>D77*1000</f>
        <v>63.986510472133467</v>
      </c>
      <c r="F77" s="25">
        <f>D77*(B77/1000)</f>
        <v>2.4314873979410716E-3</v>
      </c>
      <c r="G77" s="25">
        <f t="shared" si="14"/>
        <v>2.4314873979410714</v>
      </c>
    </row>
    <row r="78" spans="1:13" x14ac:dyDescent="0.25">
      <c r="A78" s="25" t="s">
        <v>20</v>
      </c>
      <c r="B78" s="25">
        <f>AVERAGE(B73:B74,B76:B77)</f>
        <v>36.5</v>
      </c>
      <c r="C78" s="25">
        <f>AVERAGE(C73:C75)</f>
        <v>-146.41333333333333</v>
      </c>
      <c r="D78" s="25">
        <f>AVERAGE(D73:D75)</f>
        <v>9.0876819311324158E-2</v>
      </c>
      <c r="E78" s="25">
        <f>AVERAGE(E73:E74,E76:E77)</f>
        <v>71.973730919417847</v>
      </c>
      <c r="F78" s="25">
        <f>AVERAGE(F73:F74,F76:F77)</f>
        <v>2.6413738019169337E-3</v>
      </c>
      <c r="G78" s="25">
        <f>AVERAGE(G73:G74,G76:G77)</f>
        <v>2.6413738019169339</v>
      </c>
      <c r="I78" s="25"/>
      <c r="M78" s="25"/>
    </row>
    <row r="79" spans="1:13" x14ac:dyDescent="0.25">
      <c r="B79" s="25">
        <f>_xlfn.STDEV.S(B73:B77)</f>
        <v>2.9025850547399985</v>
      </c>
      <c r="C79" s="25">
        <f t="shared" ref="C79:G79" si="16">_xlfn.STDEV.S(C73:C77)</f>
        <v>1.3381454828729684</v>
      </c>
      <c r="D79" s="25">
        <f t="shared" si="16"/>
        <v>3.0730099087141905E-2</v>
      </c>
      <c r="E79" s="25">
        <f t="shared" si="16"/>
        <v>30.73009908714192</v>
      </c>
      <c r="F79" s="25">
        <f t="shared" si="16"/>
        <v>1.1469045593114075E-3</v>
      </c>
      <c r="G79" s="25">
        <f t="shared" si="16"/>
        <v>1.1469045593114067</v>
      </c>
      <c r="I79" s="25"/>
    </row>
    <row r="80" spans="1:13" x14ac:dyDescent="0.25">
      <c r="A80" s="24" t="s">
        <v>127</v>
      </c>
      <c r="B80" s="24">
        <v>35</v>
      </c>
      <c r="C80" s="24">
        <v>-148.88999999999999</v>
      </c>
      <c r="D80" s="24">
        <v>4.4195953141640036E-2</v>
      </c>
      <c r="E80" s="25">
        <f>D80*1000</f>
        <v>44.19595314164004</v>
      </c>
      <c r="F80" s="25">
        <f>D80*(B80/1000)</f>
        <v>1.5468583599574015E-3</v>
      </c>
      <c r="G80" s="25">
        <f t="shared" si="14"/>
        <v>1.5468583599574015</v>
      </c>
    </row>
    <row r="81" spans="1:13" x14ac:dyDescent="0.25">
      <c r="A81" s="24" t="s">
        <v>128</v>
      </c>
      <c r="B81" s="24">
        <v>34</v>
      </c>
      <c r="C81" s="24">
        <v>-150.11000000000001</v>
      </c>
      <c r="D81" s="24">
        <v>8.6971955981540616E-2</v>
      </c>
      <c r="E81" s="25">
        <f>D81*1000</f>
        <v>86.971955981540617</v>
      </c>
      <c r="F81" s="25">
        <f>D81*(B81/1000)</f>
        <v>2.9570465033723812E-3</v>
      </c>
      <c r="G81" s="25">
        <f t="shared" si="14"/>
        <v>2.9570465033723812</v>
      </c>
    </row>
    <row r="82" spans="1:13" x14ac:dyDescent="0.25">
      <c r="A82" s="24" t="s">
        <v>129</v>
      </c>
      <c r="B82" s="24">
        <v>32.5</v>
      </c>
      <c r="C82" s="24">
        <v>-146.04</v>
      </c>
      <c r="D82" s="24">
        <v>9.2119275825346111E-2</v>
      </c>
      <c r="E82" s="25">
        <f>D82*1000</f>
        <v>92.119275825346108</v>
      </c>
      <c r="F82" s="25">
        <f>D82*(B82/1000)</f>
        <v>2.9938764643237486E-3</v>
      </c>
      <c r="G82" s="25">
        <f t="shared" si="14"/>
        <v>2.9938764643237485</v>
      </c>
    </row>
    <row r="83" spans="1:13" x14ac:dyDescent="0.25">
      <c r="A83" s="24" t="s">
        <v>130</v>
      </c>
      <c r="B83" s="24">
        <v>33</v>
      </c>
      <c r="C83" s="24"/>
      <c r="D83" s="24">
        <v>4.9432019879304234E-2</v>
      </c>
      <c r="E83" s="25">
        <f>D83*1000</f>
        <v>49.432019879304235</v>
      </c>
      <c r="F83" s="25">
        <f>D83*(B83/1000)</f>
        <v>1.6312566560170397E-3</v>
      </c>
      <c r="G83" s="25">
        <f t="shared" si="14"/>
        <v>1.6312566560170396</v>
      </c>
    </row>
    <row r="84" spans="1:13" x14ac:dyDescent="0.25">
      <c r="A84" s="24" t="s">
        <v>131</v>
      </c>
      <c r="B84" s="24">
        <v>36</v>
      </c>
      <c r="C84" s="24"/>
      <c r="D84" s="24">
        <v>4.4195953141640071E-2</v>
      </c>
      <c r="E84" s="25">
        <f>D84*1000</f>
        <v>44.195953141640068</v>
      </c>
      <c r="F84" s="25">
        <f>D84*(B84/1000)</f>
        <v>1.5910543130990425E-3</v>
      </c>
      <c r="G84" s="25">
        <f t="shared" si="14"/>
        <v>1.5910543130990424</v>
      </c>
    </row>
    <row r="85" spans="1:13" x14ac:dyDescent="0.25">
      <c r="A85" s="25" t="s">
        <v>21</v>
      </c>
      <c r="B85" s="25">
        <f>AVERAGE(B80:B84)</f>
        <v>34.1</v>
      </c>
      <c r="C85" s="25">
        <f>AVERAGE(C80:C82)</f>
        <v>-148.34666666666666</v>
      </c>
      <c r="D85" s="25">
        <f>AVERAGE(D80:D82)</f>
        <v>7.4429061649508924E-2</v>
      </c>
      <c r="E85" s="25">
        <f>AVERAGE(E80:E84)</f>
        <v>63.383031593894216</v>
      </c>
      <c r="F85" s="25">
        <f>AVERAGE(F80:F84)</f>
        <v>2.1440184593539231E-3</v>
      </c>
      <c r="G85" s="25">
        <f>AVERAGE(G80:G84)</f>
        <v>2.1440184593539229</v>
      </c>
      <c r="I85" s="25"/>
      <c r="M85" s="25"/>
    </row>
    <row r="86" spans="1:13" x14ac:dyDescent="0.25">
      <c r="B86" s="25">
        <f>_xlfn.STDEV.S(B80:B84)</f>
        <v>1.4317821063276353</v>
      </c>
      <c r="C86" s="25">
        <f t="shared" ref="C86:G86" si="17">_xlfn.STDEV.S(C80:C84)</f>
        <v>2.0886917755699064</v>
      </c>
      <c r="D86" s="25">
        <f t="shared" si="17"/>
        <v>2.4047493493201528E-2</v>
      </c>
      <c r="E86" s="25">
        <f t="shared" si="17"/>
        <v>24.047493493201593</v>
      </c>
      <c r="F86" s="25">
        <f t="shared" si="17"/>
        <v>7.5969853022230416E-4</v>
      </c>
      <c r="G86" s="25">
        <f t="shared" si="17"/>
        <v>0.75969853022230294</v>
      </c>
      <c r="I86" s="25"/>
    </row>
    <row r="87" spans="1:13" x14ac:dyDescent="0.25">
      <c r="A87" s="24" t="s">
        <v>132</v>
      </c>
      <c r="B87" s="24">
        <v>35</v>
      </c>
      <c r="C87" s="24">
        <v>-144.5</v>
      </c>
      <c r="D87" s="24">
        <v>7.3275077371199746E-2</v>
      </c>
      <c r="E87" s="25">
        <f>D87*1000</f>
        <v>73.275077371199743</v>
      </c>
      <c r="F87" s="25">
        <f>D87*(B87/1000)</f>
        <v>2.5646277079919913E-3</v>
      </c>
      <c r="G87" s="25">
        <f>F87*1000</f>
        <v>2.5646277079919915</v>
      </c>
    </row>
    <row r="88" spans="1:13" x14ac:dyDescent="0.25">
      <c r="A88" s="24" t="s">
        <v>133</v>
      </c>
      <c r="B88" s="24">
        <v>35</v>
      </c>
      <c r="C88" s="24">
        <v>-145.65</v>
      </c>
      <c r="D88" s="24">
        <v>8.3014746040415019E-2</v>
      </c>
      <c r="E88" s="25">
        <f>D88*1000</f>
        <v>83.014746040415019</v>
      </c>
      <c r="F88" s="25">
        <f>D88*(B88/1000)</f>
        <v>2.905516111414526E-3</v>
      </c>
      <c r="G88" s="25">
        <f>F88*1000</f>
        <v>2.905516111414526</v>
      </c>
    </row>
    <row r="89" spans="1:13" x14ac:dyDescent="0.25">
      <c r="A89" s="24" t="s">
        <v>134</v>
      </c>
      <c r="B89" s="24">
        <v>32.5</v>
      </c>
      <c r="C89" s="24">
        <v>-143.62</v>
      </c>
      <c r="D89" s="24">
        <v>0.12943746586564717</v>
      </c>
      <c r="E89" s="25">
        <f>D89*1000</f>
        <v>129.43746586564717</v>
      </c>
      <c r="F89" s="25">
        <f>D89*(B89/1000)</f>
        <v>4.2067176406335328E-3</v>
      </c>
      <c r="G89" s="25">
        <f>F89*1000</f>
        <v>4.2067176406335332</v>
      </c>
    </row>
    <row r="90" spans="1:13" x14ac:dyDescent="0.25">
      <c r="A90" s="24" t="s">
        <v>135</v>
      </c>
      <c r="B90" s="24">
        <v>35</v>
      </c>
      <c r="C90" s="24"/>
      <c r="D90" s="24">
        <v>6.0531585654469325E-2</v>
      </c>
      <c r="E90" s="25">
        <f>D90*1000</f>
        <v>60.531585654469325</v>
      </c>
      <c r="F90" s="25">
        <f>D90*(B90/1000)</f>
        <v>2.1186054979064266E-3</v>
      </c>
      <c r="G90" s="25">
        <f>F90*1000</f>
        <v>2.1186054979064264</v>
      </c>
    </row>
    <row r="91" spans="1:13" x14ac:dyDescent="0.25">
      <c r="B91" s="24">
        <v>33.5</v>
      </c>
      <c r="C91" s="24"/>
      <c r="F91" s="25">
        <f>D91*(B91/1000)</f>
        <v>0</v>
      </c>
      <c r="G91" s="25">
        <f>F91*1000</f>
        <v>0</v>
      </c>
    </row>
    <row r="92" spans="1:13" x14ac:dyDescent="0.25">
      <c r="A92" s="25" t="s">
        <v>22</v>
      </c>
      <c r="B92" s="25">
        <f>AVERAGE(B87:B90)</f>
        <v>34.375</v>
      </c>
      <c r="C92" s="25">
        <f>AVERAGE(C87:C89)</f>
        <v>-144.59</v>
      </c>
      <c r="D92" s="25">
        <f>AVERAGE(D87:D89)</f>
        <v>9.524242975908731E-2</v>
      </c>
      <c r="E92" s="25">
        <f>AVERAGE(E87:E90)</f>
        <v>86.564718732932803</v>
      </c>
      <c r="F92" s="25">
        <f>AVERAGE(F87:F90)</f>
        <v>2.9488667394866191E-3</v>
      </c>
      <c r="G92" s="25">
        <f>AVERAGE(G87:G90)</f>
        <v>2.9488667394866193</v>
      </c>
      <c r="I92" s="25"/>
      <c r="M92" s="25"/>
    </row>
    <row r="93" spans="1:13" x14ac:dyDescent="0.25">
      <c r="B93" s="25">
        <f>_xlfn.STDEV.S(B87:B91)</f>
        <v>1.1510864433221337</v>
      </c>
      <c r="C93" s="25">
        <f t="shared" ref="C93:G93" si="18">_xlfn.STDEV.S(C87:C91)</f>
        <v>1.0179882121124986</v>
      </c>
      <c r="D93" s="25">
        <f t="shared" si="18"/>
        <v>3.0027838962246194E-2</v>
      </c>
      <c r="E93" s="25">
        <f t="shared" si="18"/>
        <v>30.027838962246211</v>
      </c>
      <c r="F93" s="25">
        <f t="shared" si="18"/>
        <v>1.5311510022581799E-3</v>
      </c>
      <c r="G93" s="25">
        <f t="shared" si="18"/>
        <v>1.5311510022581793</v>
      </c>
      <c r="I93" s="25"/>
    </row>
  </sheetData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zoomScaleNormal="100" workbookViewId="0">
      <pane ySplit="2" topLeftCell="A3" activePane="bottomLeft" state="frozen"/>
      <selection pane="bottomLeft" activeCell="F3" sqref="A1:G65"/>
    </sheetView>
  </sheetViews>
  <sheetFormatPr defaultRowHeight="15" x14ac:dyDescent="0.25"/>
  <cols>
    <col min="1" max="1" width="18.7109375" bestFit="1" customWidth="1"/>
    <col min="2" max="2" width="13.42578125" style="2" customWidth="1"/>
    <col min="3" max="3" width="13.42578125" style="4" customWidth="1"/>
    <col min="4" max="4" width="11.85546875" style="3" bestFit="1" customWidth="1"/>
    <col min="5" max="5" width="11.85546875" style="3" customWidth="1"/>
    <col min="6" max="6" width="11.85546875" style="1" customWidth="1"/>
    <col min="7" max="7" width="11.85546875" style="12" customWidth="1"/>
  </cols>
  <sheetData>
    <row r="1" spans="1:7" s="4" customFormat="1" x14ac:dyDescent="0.25">
      <c r="A1" s="11"/>
      <c r="B1" s="11"/>
      <c r="C1" s="11"/>
      <c r="D1" s="6" t="s">
        <v>238</v>
      </c>
      <c r="E1" s="6"/>
      <c r="F1" s="11"/>
      <c r="G1" s="11"/>
    </row>
    <row r="2" spans="1:7" s="5" customFormat="1" x14ac:dyDescent="0.25">
      <c r="A2" s="6"/>
      <c r="B2" s="6" t="s">
        <v>9</v>
      </c>
      <c r="C2" s="6" t="s">
        <v>68</v>
      </c>
      <c r="D2" s="6" t="s">
        <v>69</v>
      </c>
      <c r="E2" s="6" t="s">
        <v>137</v>
      </c>
      <c r="F2" s="6" t="s">
        <v>136</v>
      </c>
      <c r="G2" s="6" t="s">
        <v>138</v>
      </c>
    </row>
    <row r="3" spans="1:7" s="1" customFormat="1" x14ac:dyDescent="0.25">
      <c r="A3" s="11" t="s">
        <v>27</v>
      </c>
      <c r="B3" s="11">
        <v>41.5</v>
      </c>
      <c r="C3" s="11">
        <v>-0.43</v>
      </c>
      <c r="D3" s="11">
        <v>0.20376286829960955</v>
      </c>
      <c r="E3" s="11">
        <f>D3*1000</f>
        <v>203.76286829960955</v>
      </c>
      <c r="F3" s="11">
        <f>D3*(B3/1000)</f>
        <v>8.4561590344337974E-3</v>
      </c>
      <c r="G3" s="11">
        <f>F3*1000</f>
        <v>8.4561590344337976</v>
      </c>
    </row>
    <row r="4" spans="1:7" s="1" customFormat="1" x14ac:dyDescent="0.25">
      <c r="A4" s="11" t="s">
        <v>26</v>
      </c>
      <c r="B4" s="11">
        <v>41</v>
      </c>
      <c r="C4" s="11">
        <v>-0.39</v>
      </c>
      <c r="D4" s="11">
        <v>0.20908768193113245</v>
      </c>
      <c r="E4" s="11">
        <f t="shared" ref="E4:E63" si="0">D4*1000</f>
        <v>209.08768193113244</v>
      </c>
      <c r="F4" s="11">
        <f>D4*(B4/1000)</f>
        <v>8.5725949591764303E-3</v>
      </c>
      <c r="G4" s="11">
        <f t="shared" ref="G4:G63" si="1">F4*1000</f>
        <v>8.5725949591764312</v>
      </c>
    </row>
    <row r="5" spans="1:7" s="1" customFormat="1" x14ac:dyDescent="0.25">
      <c r="A5" s="11" t="s">
        <v>25</v>
      </c>
      <c r="B5" s="11">
        <v>39</v>
      </c>
      <c r="C5" s="11">
        <v>-0.56999999999999995</v>
      </c>
      <c r="D5" s="11">
        <v>0.25523606673766425</v>
      </c>
      <c r="E5" s="11">
        <f t="shared" si="0"/>
        <v>255.23606673766426</v>
      </c>
      <c r="F5" s="11">
        <f>D5*(B5/1000)</f>
        <v>9.9542066027689061E-3</v>
      </c>
      <c r="G5" s="11">
        <f t="shared" si="1"/>
        <v>9.954206602768906</v>
      </c>
    </row>
    <row r="6" spans="1:7" s="1" customFormat="1" x14ac:dyDescent="0.25">
      <c r="A6" s="11" t="s">
        <v>24</v>
      </c>
      <c r="B6" s="11">
        <v>41</v>
      </c>
      <c r="C6" s="11"/>
      <c r="D6" s="11">
        <v>0.21290379836705722</v>
      </c>
      <c r="E6" s="11">
        <f t="shared" si="0"/>
        <v>212.90379836705722</v>
      </c>
      <c r="F6" s="11">
        <f>D6*(B6/1000)</f>
        <v>8.7290557330493464E-3</v>
      </c>
      <c r="G6" s="11">
        <f t="shared" si="1"/>
        <v>8.7290557330493463</v>
      </c>
    </row>
    <row r="7" spans="1:7" s="1" customFormat="1" x14ac:dyDescent="0.25">
      <c r="A7" s="11" t="s">
        <v>23</v>
      </c>
      <c r="B7" s="11">
        <v>42</v>
      </c>
      <c r="C7" s="11"/>
      <c r="D7" s="11">
        <v>0.21263755768548101</v>
      </c>
      <c r="E7" s="11">
        <f t="shared" si="0"/>
        <v>212.637557685481</v>
      </c>
      <c r="F7" s="11">
        <f>D7*(B7/1000)</f>
        <v>8.930777422790203E-3</v>
      </c>
      <c r="G7" s="11">
        <f t="shared" si="1"/>
        <v>8.9307774227902037</v>
      </c>
    </row>
    <row r="8" spans="1:7" s="5" customFormat="1" x14ac:dyDescent="0.25">
      <c r="A8" s="6" t="s">
        <v>0</v>
      </c>
      <c r="B8" s="6">
        <f>AVERAGE(B3:B7)</f>
        <v>40.9</v>
      </c>
      <c r="C8" s="6">
        <f>AVERAGE(C3:C5)</f>
        <v>-0.46333333333333337</v>
      </c>
      <c r="D8" s="6">
        <f t="shared" ref="D8:G8" si="2">AVERAGE(D3:D5)</f>
        <v>0.22269553898946878</v>
      </c>
      <c r="E8" s="6">
        <f t="shared" si="2"/>
        <v>222.69553898946876</v>
      </c>
      <c r="F8" s="6">
        <f t="shared" si="2"/>
        <v>8.9943201987930446E-3</v>
      </c>
      <c r="G8" s="6">
        <f t="shared" si="2"/>
        <v>8.9943201987930461</v>
      </c>
    </row>
    <row r="9" spans="1:7" x14ac:dyDescent="0.25">
      <c r="A9" s="11"/>
      <c r="B9" s="11">
        <f>_xlfn.STDEV.S(B3:B7)</f>
        <v>1.1401754250991378</v>
      </c>
      <c r="C9" s="11">
        <f t="shared" ref="C9:G9" si="3">_xlfn.STDEV.S(C3:C7)</f>
        <v>9.451631252505166E-2</v>
      </c>
      <c r="D9" s="11">
        <f t="shared" si="3"/>
        <v>2.0740929460361244E-2</v>
      </c>
      <c r="E9" s="11">
        <f t="shared" si="3"/>
        <v>20.740929460361251</v>
      </c>
      <c r="F9" s="11">
        <f t="shared" si="3"/>
        <v>6.003398216459045E-4</v>
      </c>
      <c r="G9" s="11">
        <f t="shared" si="3"/>
        <v>0.60033982164590427</v>
      </c>
    </row>
    <row r="10" spans="1:7" s="1" customFormat="1" x14ac:dyDescent="0.25">
      <c r="A10" s="11" t="s">
        <v>32</v>
      </c>
      <c r="B10" s="11">
        <v>40</v>
      </c>
      <c r="C10" s="11">
        <v>-146.69999999999999</v>
      </c>
      <c r="D10" s="11">
        <v>0.2594959176428826</v>
      </c>
      <c r="E10" s="11">
        <f t="shared" si="0"/>
        <v>259.4959176428826</v>
      </c>
      <c r="F10" s="11">
        <f>D10*(B10/1000)</f>
        <v>1.0379836705715304E-2</v>
      </c>
      <c r="G10" s="11">
        <f t="shared" si="1"/>
        <v>10.379836705715304</v>
      </c>
    </row>
    <row r="11" spans="1:7" s="1" customFormat="1" x14ac:dyDescent="0.25">
      <c r="A11" s="11" t="s">
        <v>31</v>
      </c>
      <c r="B11" s="11">
        <v>41</v>
      </c>
      <c r="C11" s="11">
        <v>-148.06</v>
      </c>
      <c r="D11" s="11">
        <v>0.26677316293929715</v>
      </c>
      <c r="E11" s="11">
        <f t="shared" si="0"/>
        <v>266.77316293929715</v>
      </c>
      <c r="F11" s="11">
        <f>D11*(B11/1000)</f>
        <v>1.0937699680511184E-2</v>
      </c>
      <c r="G11" s="11">
        <f t="shared" si="1"/>
        <v>10.937699680511184</v>
      </c>
    </row>
    <row r="12" spans="1:7" s="1" customFormat="1" x14ac:dyDescent="0.25">
      <c r="A12" s="11" t="s">
        <v>30</v>
      </c>
      <c r="B12" s="11">
        <v>38</v>
      </c>
      <c r="C12" s="11">
        <v>-144.08000000000001</v>
      </c>
      <c r="D12" s="11">
        <v>0.34504792332268369</v>
      </c>
      <c r="E12" s="11">
        <f t="shared" si="0"/>
        <v>345.04792332268369</v>
      </c>
      <c r="F12" s="11">
        <f>D12*(B12/1000)</f>
        <v>1.3111821086261979E-2</v>
      </c>
      <c r="G12" s="11">
        <f t="shared" si="1"/>
        <v>13.11182108626198</v>
      </c>
    </row>
    <row r="13" spans="1:7" s="1" customFormat="1" x14ac:dyDescent="0.25">
      <c r="A13" s="11" t="s">
        <v>29</v>
      </c>
      <c r="B13" s="11">
        <v>42.5</v>
      </c>
      <c r="C13" s="11"/>
      <c r="D13" s="11">
        <v>0.25683351082712108</v>
      </c>
      <c r="E13" s="11">
        <f t="shared" si="0"/>
        <v>256.83351082712107</v>
      </c>
      <c r="F13" s="11">
        <f>D13*(B13/1000)</f>
        <v>1.0915424210152647E-2</v>
      </c>
      <c r="G13" s="11">
        <f t="shared" si="1"/>
        <v>10.915424210152647</v>
      </c>
    </row>
    <row r="14" spans="1:7" s="1" customFormat="1" x14ac:dyDescent="0.25">
      <c r="A14" s="11" t="s">
        <v>28</v>
      </c>
      <c r="B14" s="11">
        <v>36.5</v>
      </c>
      <c r="C14" s="11"/>
      <c r="D14" s="11">
        <v>0.39217252396166147</v>
      </c>
      <c r="E14" s="11">
        <f t="shared" si="0"/>
        <v>392.17252396166145</v>
      </c>
      <c r="F14" s="11">
        <f>D14*(B14/1000)</f>
        <v>1.4314297124600642E-2</v>
      </c>
      <c r="G14" s="11">
        <f t="shared" si="1"/>
        <v>14.314297124600643</v>
      </c>
    </row>
    <row r="15" spans="1:7" s="5" customFormat="1" x14ac:dyDescent="0.25">
      <c r="A15" s="6" t="s">
        <v>1</v>
      </c>
      <c r="B15" s="6">
        <f>AVERAGE(B10:B14)</f>
        <v>39.6</v>
      </c>
      <c r="C15" s="6">
        <f>AVERAGE(C10:C12)</f>
        <v>-146.28</v>
      </c>
      <c r="D15" s="6">
        <f t="shared" ref="D15:G15" si="4">AVERAGE(D10:D12)</f>
        <v>0.29043900130162115</v>
      </c>
      <c r="E15" s="6">
        <f t="shared" si="4"/>
        <v>290.43900130162115</v>
      </c>
      <c r="F15" s="6">
        <f t="shared" si="4"/>
        <v>1.1476452490829488E-2</v>
      </c>
      <c r="G15" s="6">
        <f t="shared" si="4"/>
        <v>11.476452490829487</v>
      </c>
    </row>
    <row r="16" spans="1:7" x14ac:dyDescent="0.25">
      <c r="A16" s="11"/>
      <c r="B16" s="11">
        <f>_xlfn.STDEV.S(B10:B14)</f>
        <v>2.382225849914319</v>
      </c>
      <c r="C16" s="11">
        <f t="shared" ref="C16:G16" si="5">_xlfn.STDEV.S(C10:C14)</f>
        <v>2.0229681164071698</v>
      </c>
      <c r="D16" s="11">
        <f t="shared" si="5"/>
        <v>6.1340104264998731E-2</v>
      </c>
      <c r="E16" s="11">
        <f t="shared" si="5"/>
        <v>61.340104264998793</v>
      </c>
      <c r="F16" s="11">
        <f t="shared" si="5"/>
        <v>1.6954783668417682E-3</v>
      </c>
      <c r="G16" s="11">
        <f t="shared" si="5"/>
        <v>1.695478366841781</v>
      </c>
    </row>
    <row r="17" spans="1:7" s="1" customFormat="1" x14ac:dyDescent="0.25">
      <c r="A17" s="11" t="s">
        <v>33</v>
      </c>
      <c r="B17" s="11">
        <v>40</v>
      </c>
      <c r="C17" s="11">
        <v>-148.09</v>
      </c>
      <c r="D17" s="11">
        <v>0.34407170749023797</v>
      </c>
      <c r="E17" s="11">
        <f t="shared" si="0"/>
        <v>344.07170749023794</v>
      </c>
      <c r="F17" s="11">
        <f>D17*(B17/1000)</f>
        <v>1.3762868299609519E-2</v>
      </c>
      <c r="G17" s="11">
        <f t="shared" si="1"/>
        <v>13.762868299609519</v>
      </c>
    </row>
    <row r="18" spans="1:7" s="1" customFormat="1" x14ac:dyDescent="0.25">
      <c r="A18" s="11" t="s">
        <v>34</v>
      </c>
      <c r="B18" s="11">
        <v>41.5</v>
      </c>
      <c r="C18" s="11">
        <v>-145.35</v>
      </c>
      <c r="D18" s="11">
        <v>0.31238906638267666</v>
      </c>
      <c r="E18" s="11">
        <f t="shared" si="0"/>
        <v>312.38906638267667</v>
      </c>
      <c r="F18" s="11">
        <f>D18*(B18/1000)</f>
        <v>1.2964146254881083E-2</v>
      </c>
      <c r="G18" s="11">
        <f t="shared" si="1"/>
        <v>12.964146254881083</v>
      </c>
    </row>
    <row r="19" spans="1:7" s="1" customFormat="1" x14ac:dyDescent="0.25">
      <c r="A19" s="11" t="s">
        <v>35</v>
      </c>
      <c r="B19" s="11">
        <v>41</v>
      </c>
      <c r="C19" s="11">
        <v>-148.44</v>
      </c>
      <c r="D19" s="11">
        <v>0.21840610578629752</v>
      </c>
      <c r="E19" s="11">
        <f t="shared" si="0"/>
        <v>218.40610578629753</v>
      </c>
      <c r="F19" s="11">
        <f>D19*(B19/1000)</f>
        <v>8.9546503372381989E-3</v>
      </c>
      <c r="G19" s="11">
        <f t="shared" si="1"/>
        <v>8.9546503372381991</v>
      </c>
    </row>
    <row r="20" spans="1:7" s="1" customFormat="1" x14ac:dyDescent="0.25">
      <c r="A20" s="11" t="s">
        <v>36</v>
      </c>
      <c r="B20" s="11">
        <v>38</v>
      </c>
      <c r="C20" s="11"/>
      <c r="D20" s="11">
        <v>0.43255236066737662</v>
      </c>
      <c r="E20" s="11">
        <f t="shared" si="0"/>
        <v>432.5523606673766</v>
      </c>
      <c r="F20" s="11">
        <f>D20*(B20/1000)</f>
        <v>1.6436989705360311E-2</v>
      </c>
      <c r="G20" s="11">
        <f t="shared" si="1"/>
        <v>16.436989705360311</v>
      </c>
    </row>
    <row r="21" spans="1:7" s="1" customFormat="1" x14ac:dyDescent="0.25">
      <c r="A21" s="11" t="s">
        <v>37</v>
      </c>
      <c r="B21" s="11">
        <v>43</v>
      </c>
      <c r="C21" s="11"/>
      <c r="D21" s="11">
        <v>0.21947106851260206</v>
      </c>
      <c r="E21" s="11">
        <f t="shared" si="0"/>
        <v>219.47106851260207</v>
      </c>
      <c r="F21" s="11">
        <f>D21*(B21/1000)</f>
        <v>9.4372559460418875E-3</v>
      </c>
      <c r="G21" s="11">
        <f t="shared" si="1"/>
        <v>9.437255946041887</v>
      </c>
    </row>
    <row r="22" spans="1:7" s="5" customFormat="1" x14ac:dyDescent="0.25">
      <c r="A22" s="6" t="s">
        <v>2</v>
      </c>
      <c r="B22" s="6">
        <f>AVERAGE(B17:B21)</f>
        <v>40.700000000000003</v>
      </c>
      <c r="C22" s="6">
        <f>AVERAGE(C17:C19)</f>
        <v>-147.29333333333332</v>
      </c>
      <c r="D22" s="6">
        <f t="shared" ref="D22:G22" si="6">AVERAGE(D17:D19)</f>
        <v>0.29162229321973737</v>
      </c>
      <c r="E22" s="6">
        <f t="shared" si="6"/>
        <v>291.6222932197374</v>
      </c>
      <c r="F22" s="6">
        <f t="shared" si="6"/>
        <v>1.1893888297242932E-2</v>
      </c>
      <c r="G22" s="6">
        <f t="shared" si="6"/>
        <v>11.893888297242933</v>
      </c>
    </row>
    <row r="23" spans="1:7" x14ac:dyDescent="0.25">
      <c r="A23" s="11"/>
      <c r="B23" s="11">
        <f>_xlfn.STDEV.S(B17:B21)</f>
        <v>1.857417562100671</v>
      </c>
      <c r="C23" s="11">
        <f t="shared" ref="C23:G23" si="7">_xlfn.STDEV.S(C17:C21)</f>
        <v>1.692050038661193</v>
      </c>
      <c r="D23" s="11">
        <f t="shared" si="7"/>
        <v>9.0365628591571462E-2</v>
      </c>
      <c r="E23" s="11">
        <f t="shared" si="7"/>
        <v>90.365628591571436</v>
      </c>
      <c r="F23" s="11">
        <f t="shared" si="7"/>
        <v>3.1257719214211146E-3</v>
      </c>
      <c r="G23" s="11">
        <f t="shared" si="7"/>
        <v>3.1257719214211179</v>
      </c>
    </row>
    <row r="24" spans="1:7" s="1" customFormat="1" x14ac:dyDescent="0.25">
      <c r="A24" s="11" t="s">
        <v>38</v>
      </c>
      <c r="B24" s="11">
        <v>38.5</v>
      </c>
      <c r="C24" s="11">
        <v>-149.02000000000001</v>
      </c>
      <c r="D24" s="11">
        <v>0.33519701810436636</v>
      </c>
      <c r="E24" s="11">
        <f t="shared" si="0"/>
        <v>335.19701810436635</v>
      </c>
      <c r="F24" s="11">
        <f>D24*(B24/1000)</f>
        <v>1.2905085197018105E-2</v>
      </c>
      <c r="G24" s="11">
        <f t="shared" si="1"/>
        <v>12.905085197018105</v>
      </c>
    </row>
    <row r="25" spans="1:7" s="1" customFormat="1" x14ac:dyDescent="0.25">
      <c r="A25" s="11" t="s">
        <v>39</v>
      </c>
      <c r="B25" s="11">
        <v>38</v>
      </c>
      <c r="C25" s="11">
        <v>-147.36000000000001</v>
      </c>
      <c r="D25" s="11">
        <v>0.20970891018814344</v>
      </c>
      <c r="E25" s="11">
        <f t="shared" si="0"/>
        <v>209.70891018814345</v>
      </c>
      <c r="F25" s="11">
        <f>D25*(B25/1000)</f>
        <v>7.9689385871494507E-3</v>
      </c>
      <c r="G25" s="11">
        <f t="shared" si="1"/>
        <v>7.9689385871494505</v>
      </c>
    </row>
    <row r="26" spans="1:7" s="1" customFormat="1" x14ac:dyDescent="0.25">
      <c r="A26" s="11" t="s">
        <v>40</v>
      </c>
      <c r="B26" s="11">
        <v>37.5</v>
      </c>
      <c r="C26" s="11">
        <v>-149.47999999999999</v>
      </c>
      <c r="D26" s="11">
        <v>0.35223642172523956</v>
      </c>
      <c r="E26" s="11">
        <f t="shared" si="0"/>
        <v>352.23642172523955</v>
      </c>
      <c r="F26" s="11">
        <f>D26*(B26/1000)</f>
        <v>1.3208865814696482E-2</v>
      </c>
      <c r="G26" s="11">
        <f t="shared" si="1"/>
        <v>13.208865814696482</v>
      </c>
    </row>
    <row r="27" spans="1:7" s="1" customFormat="1" x14ac:dyDescent="0.25">
      <c r="A27" s="11" t="s">
        <v>41</v>
      </c>
      <c r="B27" s="11">
        <v>38</v>
      </c>
      <c r="C27" s="11"/>
      <c r="D27" s="11">
        <v>0.33004969826056091</v>
      </c>
      <c r="E27" s="11">
        <f t="shared" si="0"/>
        <v>330.04969826056089</v>
      </c>
      <c r="F27" s="11">
        <f>D27*(B27/1000)</f>
        <v>1.2541888533901315E-2</v>
      </c>
      <c r="G27" s="11">
        <f t="shared" si="1"/>
        <v>12.541888533901314</v>
      </c>
    </row>
    <row r="28" spans="1:7" s="1" customFormat="1" x14ac:dyDescent="0.25">
      <c r="A28" s="11" t="s">
        <v>42</v>
      </c>
      <c r="B28" s="11">
        <v>42.5</v>
      </c>
      <c r="C28" s="11"/>
      <c r="D28" s="11">
        <v>0.35197018104366345</v>
      </c>
      <c r="E28" s="11">
        <f t="shared" si="0"/>
        <v>351.97018104366344</v>
      </c>
      <c r="F28" s="11">
        <f>D28*(B28/1000)</f>
        <v>1.4958732694355699E-2</v>
      </c>
      <c r="G28" s="11">
        <f t="shared" si="1"/>
        <v>14.958732694355698</v>
      </c>
    </row>
    <row r="29" spans="1:7" s="5" customFormat="1" x14ac:dyDescent="0.25">
      <c r="A29" s="6" t="s">
        <v>3</v>
      </c>
      <c r="B29" s="6">
        <f>AVERAGE(B24:B28)</f>
        <v>38.9</v>
      </c>
      <c r="C29" s="6">
        <f>AVERAGE(C24:C26)</f>
        <v>-148.62</v>
      </c>
      <c r="D29" s="6">
        <f t="shared" ref="D29:G29" si="8">AVERAGE(D24:D26)</f>
        <v>0.29904745000591643</v>
      </c>
      <c r="E29" s="6">
        <f t="shared" si="8"/>
        <v>299.04745000591646</v>
      </c>
      <c r="F29" s="6">
        <f t="shared" si="8"/>
        <v>1.1360963199621347E-2</v>
      </c>
      <c r="G29" s="6">
        <f t="shared" si="8"/>
        <v>11.360963199621345</v>
      </c>
    </row>
    <row r="30" spans="1:7" x14ac:dyDescent="0.25">
      <c r="A30" s="11"/>
      <c r="B30" s="11">
        <f>_xlfn.STDEV.S(B24:B28)</f>
        <v>2.0432816741702551</v>
      </c>
      <c r="C30" s="11">
        <f t="shared" ref="C30:G30" si="9">_xlfn.STDEV.S(C24:C28)</f>
        <v>1.1151681487560421</v>
      </c>
      <c r="D30" s="11">
        <f t="shared" si="9"/>
        <v>6.0146710447300807E-2</v>
      </c>
      <c r="E30" s="11">
        <f t="shared" si="9"/>
        <v>60.146710447301089</v>
      </c>
      <c r="F30" s="11">
        <f t="shared" si="9"/>
        <v>2.6017413840482345E-3</v>
      </c>
      <c r="G30" s="11">
        <f t="shared" si="9"/>
        <v>2.6017413840482373</v>
      </c>
    </row>
    <row r="31" spans="1:7" s="1" customFormat="1" x14ac:dyDescent="0.25">
      <c r="A31" s="11" t="s">
        <v>43</v>
      </c>
      <c r="B31" s="11">
        <v>37.5</v>
      </c>
      <c r="C31" s="11">
        <v>-147.38999999999999</v>
      </c>
      <c r="D31" s="11">
        <v>0.24396521121760742</v>
      </c>
      <c r="E31" s="11">
        <f t="shared" si="0"/>
        <v>243.96521121760742</v>
      </c>
      <c r="F31" s="11">
        <f>D31*(B31/1000)</f>
        <v>9.1486954206602775E-3</v>
      </c>
      <c r="G31" s="11">
        <f t="shared" si="1"/>
        <v>9.1486954206602782</v>
      </c>
    </row>
    <row r="32" spans="1:7" s="1" customFormat="1" x14ac:dyDescent="0.25">
      <c r="A32" s="11" t="s">
        <v>44</v>
      </c>
      <c r="B32" s="11">
        <v>41</v>
      </c>
      <c r="C32" s="11">
        <v>-147.87</v>
      </c>
      <c r="D32" s="11">
        <v>0.29455094071707494</v>
      </c>
      <c r="E32" s="11">
        <f t="shared" si="0"/>
        <v>294.55094071707492</v>
      </c>
      <c r="F32" s="11">
        <f>D32*(B32/1000)</f>
        <v>1.2076588569400073E-2</v>
      </c>
      <c r="G32" s="11">
        <f t="shared" si="1"/>
        <v>12.076588569400073</v>
      </c>
    </row>
    <row r="33" spans="1:7" s="1" customFormat="1" x14ac:dyDescent="0.25">
      <c r="A33" s="11" t="s">
        <v>45</v>
      </c>
      <c r="B33" s="11">
        <v>40</v>
      </c>
      <c r="C33" s="11">
        <v>-148.01</v>
      </c>
      <c r="D33" s="11">
        <v>0.3791267305644303</v>
      </c>
      <c r="E33" s="11">
        <f t="shared" si="0"/>
        <v>379.12673056443032</v>
      </c>
      <c r="F33" s="11">
        <f>D33*(B33/1000)</f>
        <v>1.5165069222577212E-2</v>
      </c>
      <c r="G33" s="11">
        <f t="shared" si="1"/>
        <v>15.165069222577211</v>
      </c>
    </row>
    <row r="34" spans="1:7" s="1" customFormat="1" x14ac:dyDescent="0.25">
      <c r="A34" s="11" t="s">
        <v>46</v>
      </c>
      <c r="B34" s="11">
        <v>40</v>
      </c>
      <c r="C34" s="11"/>
      <c r="D34" s="11">
        <v>0.19604188853390131</v>
      </c>
      <c r="E34" s="11">
        <f t="shared" si="0"/>
        <v>196.0418885339013</v>
      </c>
      <c r="F34" s="11">
        <f>D34*(B34/1000)</f>
        <v>7.8416755413560531E-3</v>
      </c>
      <c r="G34" s="11">
        <f t="shared" si="1"/>
        <v>7.8416755413560528</v>
      </c>
    </row>
    <row r="35" spans="1:7" s="1" customFormat="1" x14ac:dyDescent="0.25">
      <c r="A35" s="11" t="s">
        <v>47</v>
      </c>
      <c r="B35" s="11">
        <v>37.5</v>
      </c>
      <c r="C35" s="11"/>
      <c r="D35" s="11">
        <v>0.27316293929712465</v>
      </c>
      <c r="E35" s="11">
        <f t="shared" si="0"/>
        <v>273.16293929712464</v>
      </c>
      <c r="F35" s="11">
        <f>D35*(B35/1000)</f>
        <v>1.0243610223642174E-2</v>
      </c>
      <c r="G35" s="11">
        <f t="shared" si="1"/>
        <v>10.243610223642175</v>
      </c>
    </row>
    <row r="36" spans="1:7" s="5" customFormat="1" x14ac:dyDescent="0.25">
      <c r="A36" s="6" t="s">
        <v>4</v>
      </c>
      <c r="B36" s="6">
        <f>AVERAGE(B31:B35)</f>
        <v>39.200000000000003</v>
      </c>
      <c r="C36" s="6">
        <f>AVERAGE(C31:C33)</f>
        <v>-147.75666666666666</v>
      </c>
      <c r="D36" s="6">
        <f t="shared" ref="D36:G36" si="10">AVERAGE(D31:D33)</f>
        <v>0.30588096083303756</v>
      </c>
      <c r="E36" s="6">
        <f t="shared" si="10"/>
        <v>305.88096083303753</v>
      </c>
      <c r="F36" s="6">
        <f t="shared" si="10"/>
        <v>1.2130117737545854E-2</v>
      </c>
      <c r="G36" s="6">
        <f t="shared" si="10"/>
        <v>12.130117737545854</v>
      </c>
    </row>
    <row r="37" spans="1:7" x14ac:dyDescent="0.25">
      <c r="A37" s="11"/>
      <c r="B37" s="11">
        <f>_xlfn.STDEV.S(B31:B35)</f>
        <v>1.6046806535881211</v>
      </c>
      <c r="C37" s="11">
        <f t="shared" ref="C37:G37" si="11">_xlfn.STDEV.S(C31:C35)</f>
        <v>0.32516662395353024</v>
      </c>
      <c r="D37" s="11">
        <f t="shared" si="11"/>
        <v>6.7818614564943216E-2</v>
      </c>
      <c r="E37" s="11">
        <f t="shared" si="11"/>
        <v>67.818614564943189</v>
      </c>
      <c r="F37" s="11">
        <f t="shared" si="11"/>
        <v>2.8472057005772921E-3</v>
      </c>
      <c r="G37" s="11">
        <f t="shared" si="11"/>
        <v>2.8472057005772848</v>
      </c>
    </row>
    <row r="38" spans="1:7" s="1" customFormat="1" x14ac:dyDescent="0.25">
      <c r="A38" s="11" t="s">
        <v>48</v>
      </c>
      <c r="B38" s="11">
        <v>42.5</v>
      </c>
      <c r="C38" s="11">
        <v>-146.07</v>
      </c>
      <c r="D38" s="11">
        <v>0.18139865104721334</v>
      </c>
      <c r="E38" s="11">
        <f t="shared" si="0"/>
        <v>181.39865104721335</v>
      </c>
      <c r="F38" s="11">
        <f>D38*(B38/1000)</f>
        <v>7.7094426695065678E-3</v>
      </c>
      <c r="G38" s="11">
        <f t="shared" si="1"/>
        <v>7.7094426695065676</v>
      </c>
    </row>
    <row r="39" spans="1:7" s="1" customFormat="1" x14ac:dyDescent="0.25">
      <c r="A39" s="11" t="s">
        <v>49</v>
      </c>
      <c r="B39" s="11">
        <v>41</v>
      </c>
      <c r="C39" s="11">
        <v>-147.55000000000001</v>
      </c>
      <c r="D39" s="11">
        <v>0.16453674121405756</v>
      </c>
      <c r="E39" s="11">
        <f t="shared" si="0"/>
        <v>164.53674121405757</v>
      </c>
      <c r="F39" s="11">
        <f>D39*(B39/1000)</f>
        <v>6.7460063897763602E-3</v>
      </c>
      <c r="G39" s="11">
        <f t="shared" si="1"/>
        <v>6.74600638977636</v>
      </c>
    </row>
    <row r="40" spans="1:7" s="1" customFormat="1" x14ac:dyDescent="0.25">
      <c r="A40" s="11" t="s">
        <v>50</v>
      </c>
      <c r="B40" s="11">
        <v>40</v>
      </c>
      <c r="C40" s="11">
        <v>-147.83000000000001</v>
      </c>
      <c r="D40" s="11">
        <v>0.12886048988285415</v>
      </c>
      <c r="E40" s="11">
        <f t="shared" si="0"/>
        <v>128.86048988285415</v>
      </c>
      <c r="F40" s="11">
        <f>D40*(B40/1000)</f>
        <v>5.1544195953141655E-3</v>
      </c>
      <c r="G40" s="11">
        <f t="shared" si="1"/>
        <v>5.1544195953141658</v>
      </c>
    </row>
    <row r="41" spans="1:7" s="1" customFormat="1" x14ac:dyDescent="0.25">
      <c r="A41" s="11" t="s">
        <v>51</v>
      </c>
      <c r="B41" s="11">
        <v>42</v>
      </c>
      <c r="C41" s="11"/>
      <c r="D41" s="11">
        <v>0.21973730919417817</v>
      </c>
      <c r="E41" s="11">
        <f t="shared" si="0"/>
        <v>219.73730919417815</v>
      </c>
      <c r="F41" s="11">
        <f>D41*(B41/1000)</f>
        <v>9.2289669861554836E-3</v>
      </c>
      <c r="G41" s="11">
        <f t="shared" si="1"/>
        <v>9.2289669861554842</v>
      </c>
    </row>
    <row r="42" spans="1:7" s="1" customFormat="1" x14ac:dyDescent="0.25">
      <c r="A42" s="11" t="s">
        <v>52</v>
      </c>
      <c r="B42" s="11">
        <v>36</v>
      </c>
      <c r="C42" s="11"/>
      <c r="D42" s="11">
        <v>0.16586794462193821</v>
      </c>
      <c r="E42" s="11">
        <f t="shared" si="0"/>
        <v>165.86794462193822</v>
      </c>
      <c r="F42" s="11">
        <f>D42*(B42/1000)</f>
        <v>5.9712460063897754E-3</v>
      </c>
      <c r="G42" s="11">
        <f t="shared" si="1"/>
        <v>5.9712460063897757</v>
      </c>
    </row>
    <row r="43" spans="1:7" s="5" customFormat="1" x14ac:dyDescent="0.25">
      <c r="A43" s="6" t="s">
        <v>5</v>
      </c>
      <c r="B43" s="6">
        <f>AVERAGE(B38:B42)</f>
        <v>40.299999999999997</v>
      </c>
      <c r="C43" s="6">
        <f>AVERAGE(C38:C40)</f>
        <v>-147.15</v>
      </c>
      <c r="D43" s="6">
        <f t="shared" ref="D43:G43" si="12">AVERAGE(D38:D40)</f>
        <v>0.15826529404804168</v>
      </c>
      <c r="E43" s="6">
        <f t="shared" si="12"/>
        <v>158.26529404804168</v>
      </c>
      <c r="F43" s="6">
        <f t="shared" si="12"/>
        <v>6.5366228848656978E-3</v>
      </c>
      <c r="G43" s="6">
        <f t="shared" si="12"/>
        <v>6.5366228848656975</v>
      </c>
    </row>
    <row r="44" spans="1:7" x14ac:dyDescent="0.25">
      <c r="A44" s="11"/>
      <c r="B44" s="11">
        <f>_xlfn.STDEV.S(B38:B42)</f>
        <v>2.5884358211089569</v>
      </c>
      <c r="C44" s="11">
        <f t="shared" ref="C44:G44" si="13">_xlfn.STDEV.S(C38:C42)</f>
        <v>0.94572723340296194</v>
      </c>
      <c r="D44" s="11">
        <f t="shared" si="13"/>
        <v>3.2868955020691724E-2</v>
      </c>
      <c r="E44" s="11">
        <f t="shared" si="13"/>
        <v>32.868955020691715</v>
      </c>
      <c r="F44" s="11">
        <f t="shared" si="13"/>
        <v>1.5806172444729452E-3</v>
      </c>
      <c r="G44" s="11">
        <f t="shared" si="13"/>
        <v>1.5806172444729432</v>
      </c>
    </row>
    <row r="45" spans="1:7" s="1" customFormat="1" x14ac:dyDescent="0.25">
      <c r="A45" s="11" t="s">
        <v>53</v>
      </c>
      <c r="B45" s="11">
        <v>39.5</v>
      </c>
      <c r="C45" s="11">
        <v>-151.16</v>
      </c>
      <c r="D45" s="11">
        <v>0.30591054313099042</v>
      </c>
      <c r="E45" s="11">
        <f t="shared" si="0"/>
        <v>305.91054313099045</v>
      </c>
      <c r="F45" s="11">
        <f>D45*(B45/1000)</f>
        <v>1.2083466453674122E-2</v>
      </c>
      <c r="G45" s="11">
        <f t="shared" si="1"/>
        <v>12.083466453674122</v>
      </c>
    </row>
    <row r="46" spans="1:7" s="1" customFormat="1" x14ac:dyDescent="0.25">
      <c r="A46" s="11" t="s">
        <v>54</v>
      </c>
      <c r="B46" s="11">
        <v>45</v>
      </c>
      <c r="C46" s="11">
        <v>-150.41999999999999</v>
      </c>
      <c r="D46" s="11">
        <v>0.22497337593184244</v>
      </c>
      <c r="E46" s="11">
        <f t="shared" si="0"/>
        <v>224.97337593184244</v>
      </c>
      <c r="F46" s="11">
        <f>D46*(B46/1000)</f>
        <v>1.012380191693291E-2</v>
      </c>
      <c r="G46" s="11">
        <f t="shared" si="1"/>
        <v>10.12380191693291</v>
      </c>
    </row>
    <row r="47" spans="1:7" s="1" customFormat="1" x14ac:dyDescent="0.25">
      <c r="A47" s="11" t="s">
        <v>55</v>
      </c>
      <c r="B47" s="11">
        <v>42.5</v>
      </c>
      <c r="C47" s="11">
        <v>-154.32</v>
      </c>
      <c r="D47" s="11">
        <v>0.17687255946041891</v>
      </c>
      <c r="E47" s="11">
        <f t="shared" si="0"/>
        <v>176.8725594604189</v>
      </c>
      <c r="F47" s="11">
        <f>D47*(B47/1000)</f>
        <v>7.5170837770678041E-3</v>
      </c>
      <c r="G47" s="11">
        <f t="shared" si="1"/>
        <v>7.5170837770678043</v>
      </c>
    </row>
    <row r="48" spans="1:7" s="1" customFormat="1" x14ac:dyDescent="0.25">
      <c r="A48" s="11" t="s">
        <v>56</v>
      </c>
      <c r="B48" s="11">
        <v>43</v>
      </c>
      <c r="C48" s="11"/>
      <c r="D48" s="11">
        <v>0.15947816826411074</v>
      </c>
      <c r="E48" s="11">
        <f t="shared" si="0"/>
        <v>159.47816826411074</v>
      </c>
      <c r="F48" s="11">
        <f>D48*(B48/1000)</f>
        <v>6.8575612353567609E-3</v>
      </c>
      <c r="G48" s="11">
        <f t="shared" si="1"/>
        <v>6.8575612353567612</v>
      </c>
    </row>
    <row r="49" spans="1:7" s="1" customFormat="1" x14ac:dyDescent="0.25">
      <c r="A49" s="11" t="s">
        <v>57</v>
      </c>
      <c r="B49" s="11">
        <v>40</v>
      </c>
      <c r="C49" s="11"/>
      <c r="D49" s="11">
        <v>0.29721334753283635</v>
      </c>
      <c r="E49" s="11">
        <f t="shared" si="0"/>
        <v>297.21334753283634</v>
      </c>
      <c r="F49" s="11">
        <f>D49*(B49/1000)</f>
        <v>1.1888533901313454E-2</v>
      </c>
      <c r="G49" s="11">
        <f t="shared" si="1"/>
        <v>11.888533901313455</v>
      </c>
    </row>
    <row r="50" spans="1:7" s="5" customFormat="1" x14ac:dyDescent="0.25">
      <c r="A50" s="6" t="s">
        <v>6</v>
      </c>
      <c r="B50" s="6">
        <f>AVERAGE(B45:B49)</f>
        <v>42</v>
      </c>
      <c r="C50" s="6">
        <f>AVERAGE(C45:C47)</f>
        <v>-151.96666666666667</v>
      </c>
      <c r="D50" s="6">
        <f t="shared" ref="D50:G50" si="14">AVERAGE(D45:D47)</f>
        <v>0.23591882617441726</v>
      </c>
      <c r="E50" s="6">
        <f t="shared" si="14"/>
        <v>235.91882617441726</v>
      </c>
      <c r="F50" s="6">
        <f t="shared" si="14"/>
        <v>9.9081173825582795E-3</v>
      </c>
      <c r="G50" s="6">
        <f t="shared" si="14"/>
        <v>9.9081173825582791</v>
      </c>
    </row>
    <row r="51" spans="1:7" x14ac:dyDescent="0.25">
      <c r="A51" s="11"/>
      <c r="B51" s="11">
        <f>_xlfn.STDEV.S(B45:B49)</f>
        <v>2.2638462845343543</v>
      </c>
      <c r="C51" s="11">
        <f t="shared" ref="C51:G51" si="15">_xlfn.STDEV.S(C45:C49)</f>
        <v>2.0713602615994495</v>
      </c>
      <c r="D51" s="11">
        <f t="shared" si="15"/>
        <v>6.7192663989885965E-2</v>
      </c>
      <c r="E51" s="11">
        <f t="shared" si="15"/>
        <v>67.192663989886</v>
      </c>
      <c r="F51" s="11">
        <f t="shared" si="15"/>
        <v>2.4235618277790453E-3</v>
      </c>
      <c r="G51" s="11">
        <f t="shared" si="15"/>
        <v>2.4235618277790421</v>
      </c>
    </row>
    <row r="52" spans="1:7" s="1" customFormat="1" x14ac:dyDescent="0.25">
      <c r="A52" s="11" t="s">
        <v>58</v>
      </c>
      <c r="B52" s="11">
        <v>39</v>
      </c>
      <c r="C52" s="11">
        <v>-148.30000000000001</v>
      </c>
      <c r="D52" s="11">
        <v>0.36643592474263409</v>
      </c>
      <c r="E52" s="11">
        <f t="shared" si="0"/>
        <v>366.43592474263409</v>
      </c>
      <c r="F52" s="11">
        <f>D52*(B52/1000)</f>
        <v>1.4291001064962729E-2</v>
      </c>
      <c r="G52" s="11">
        <f t="shared" si="1"/>
        <v>14.291001064962728</v>
      </c>
    </row>
    <row r="53" spans="1:7" s="1" customFormat="1" x14ac:dyDescent="0.25">
      <c r="A53" s="11" t="s">
        <v>59</v>
      </c>
      <c r="B53" s="11">
        <v>44</v>
      </c>
      <c r="C53" s="11">
        <v>-154.19999999999999</v>
      </c>
      <c r="D53" s="11">
        <v>0.15388711395101171</v>
      </c>
      <c r="E53" s="11">
        <f t="shared" si="0"/>
        <v>153.88711395101171</v>
      </c>
      <c r="F53" s="11">
        <f>D53*(B53/1000)</f>
        <v>6.771033013844515E-3</v>
      </c>
      <c r="G53" s="11">
        <f t="shared" si="1"/>
        <v>6.7710330138445149</v>
      </c>
    </row>
    <row r="54" spans="1:7" s="1" customFormat="1" x14ac:dyDescent="0.25">
      <c r="A54" s="11" t="s">
        <v>60</v>
      </c>
      <c r="B54" s="11">
        <v>41</v>
      </c>
      <c r="C54" s="11">
        <v>-153.08000000000001</v>
      </c>
      <c r="D54" s="11">
        <v>0.27023429179978703</v>
      </c>
      <c r="E54" s="11">
        <f t="shared" si="0"/>
        <v>270.234291799787</v>
      </c>
      <c r="F54" s="11">
        <f>D54*(B54/1000)</f>
        <v>1.1079605963791268E-2</v>
      </c>
      <c r="G54" s="11">
        <f t="shared" si="1"/>
        <v>11.079605963791268</v>
      </c>
    </row>
    <row r="55" spans="1:7" s="1" customFormat="1" x14ac:dyDescent="0.25">
      <c r="A55" s="11" t="s">
        <v>61</v>
      </c>
      <c r="B55" s="11">
        <v>39.5</v>
      </c>
      <c r="C55" s="11"/>
      <c r="D55" s="11">
        <v>0.28674121405750796</v>
      </c>
      <c r="E55" s="11">
        <f t="shared" si="0"/>
        <v>286.74121405750799</v>
      </c>
      <c r="F55" s="11">
        <f>D55*(B55/1000)</f>
        <v>1.1326277955271564E-2</v>
      </c>
      <c r="G55" s="11">
        <f t="shared" si="1"/>
        <v>11.326277955271564</v>
      </c>
    </row>
    <row r="56" spans="1:7" s="1" customFormat="1" x14ac:dyDescent="0.25">
      <c r="A56" s="11" t="s">
        <v>62</v>
      </c>
      <c r="B56" s="11">
        <v>39.5</v>
      </c>
      <c r="C56" s="11"/>
      <c r="D56" s="11">
        <v>0.31514022009229681</v>
      </c>
      <c r="E56" s="11">
        <f t="shared" si="0"/>
        <v>315.14022009229683</v>
      </c>
      <c r="F56" s="11">
        <f>D56*(B56/1000)</f>
        <v>1.2448038693645724E-2</v>
      </c>
      <c r="G56" s="11">
        <f t="shared" si="1"/>
        <v>12.448038693645724</v>
      </c>
    </row>
    <row r="57" spans="1:7" s="5" customFormat="1" x14ac:dyDescent="0.25">
      <c r="A57" s="6" t="s">
        <v>7</v>
      </c>
      <c r="B57" s="6">
        <f>AVERAGE(B52:B56)</f>
        <v>40.6</v>
      </c>
      <c r="C57" s="6">
        <f>AVERAGE(C52:C54)</f>
        <v>-151.86000000000001</v>
      </c>
      <c r="D57" s="6">
        <f t="shared" ref="D57:G57" si="16">AVERAGE(D52:D54)</f>
        <v>0.2635191101644776</v>
      </c>
      <c r="E57" s="6">
        <f t="shared" si="16"/>
        <v>263.51911016447758</v>
      </c>
      <c r="F57" s="6">
        <f t="shared" si="16"/>
        <v>1.0713880014199505E-2</v>
      </c>
      <c r="G57" s="6">
        <f t="shared" si="16"/>
        <v>10.713880014199503</v>
      </c>
    </row>
    <row r="58" spans="1:7" x14ac:dyDescent="0.25">
      <c r="A58" s="11"/>
      <c r="B58" s="11">
        <f>_xlfn.STDEV.S(B52:B56)</f>
        <v>2.0432816741702551</v>
      </c>
      <c r="C58" s="11">
        <f t="shared" ref="C58:G58" si="17">_xlfn.STDEV.S(C52:C56)</f>
        <v>3.1334964496549138</v>
      </c>
      <c r="D58" s="11">
        <f t="shared" si="17"/>
        <v>7.8644521025706779E-2</v>
      </c>
      <c r="E58" s="11">
        <f t="shared" si="17"/>
        <v>78.644521025706695</v>
      </c>
      <c r="F58" s="11">
        <f t="shared" si="17"/>
        <v>2.7729345880896134E-3</v>
      </c>
      <c r="G58" s="11">
        <f t="shared" si="17"/>
        <v>2.7729345880896132</v>
      </c>
    </row>
    <row r="59" spans="1:7" s="1" customFormat="1" x14ac:dyDescent="0.25">
      <c r="A59" s="11" t="s">
        <v>63</v>
      </c>
      <c r="B59" s="11">
        <v>39.5</v>
      </c>
      <c r="C59" s="11">
        <v>-133.74</v>
      </c>
      <c r="D59" s="11">
        <v>0.27582534611288612</v>
      </c>
      <c r="E59" s="11">
        <f t="shared" si="0"/>
        <v>275.82534611288611</v>
      </c>
      <c r="F59" s="11">
        <f>D59*(B59/1000)</f>
        <v>1.0895101171459002E-2</v>
      </c>
      <c r="G59" s="11">
        <f t="shared" si="1"/>
        <v>10.895101171459002</v>
      </c>
    </row>
    <row r="60" spans="1:7" s="1" customFormat="1" x14ac:dyDescent="0.25">
      <c r="A60" s="11" t="s">
        <v>64</v>
      </c>
      <c r="B60" s="11">
        <v>39</v>
      </c>
      <c r="C60" s="11">
        <v>-144.22999999999999</v>
      </c>
      <c r="D60" s="11">
        <v>0.26588569400071005</v>
      </c>
      <c r="E60" s="11">
        <f t="shared" si="0"/>
        <v>265.88569400071003</v>
      </c>
      <c r="F60" s="11">
        <f>D60*(B60/1000)</f>
        <v>1.0369542066027693E-2</v>
      </c>
      <c r="G60" s="11">
        <f t="shared" si="1"/>
        <v>10.369542066027693</v>
      </c>
    </row>
    <row r="61" spans="1:7" s="1" customFormat="1" x14ac:dyDescent="0.25">
      <c r="A61" s="11" t="s">
        <v>65</v>
      </c>
      <c r="B61" s="11">
        <v>43</v>
      </c>
      <c r="C61" s="11">
        <v>-147.19999999999999</v>
      </c>
      <c r="D61" s="11">
        <v>0.18672346467873624</v>
      </c>
      <c r="E61" s="11">
        <f t="shared" si="0"/>
        <v>186.72346467873624</v>
      </c>
      <c r="F61" s="11">
        <f>D61*(B61/1000)</f>
        <v>8.0291089811856571E-3</v>
      </c>
      <c r="G61" s="11">
        <f t="shared" si="1"/>
        <v>8.029108981185658</v>
      </c>
    </row>
    <row r="62" spans="1:7" s="1" customFormat="1" x14ac:dyDescent="0.25">
      <c r="A62" s="11" t="s">
        <v>66</v>
      </c>
      <c r="B62" s="11">
        <v>38</v>
      </c>
      <c r="C62" s="11"/>
      <c r="D62" s="11">
        <v>0.22417465388711402</v>
      </c>
      <c r="E62" s="11">
        <f t="shared" si="0"/>
        <v>224.17465388711403</v>
      </c>
      <c r="F62" s="11">
        <f>D62*(B62/1000)</f>
        <v>8.5186368477103321E-3</v>
      </c>
      <c r="G62" s="11">
        <f t="shared" si="1"/>
        <v>8.5186368477103329</v>
      </c>
    </row>
    <row r="63" spans="1:7" s="1" customFormat="1" x14ac:dyDescent="0.25">
      <c r="A63" s="11" t="s">
        <v>67</v>
      </c>
      <c r="B63" s="11">
        <v>42.5</v>
      </c>
      <c r="C63" s="11"/>
      <c r="D63" s="11">
        <v>0.27626908058217964</v>
      </c>
      <c r="E63" s="11">
        <f t="shared" si="0"/>
        <v>276.26908058217964</v>
      </c>
      <c r="F63" s="11">
        <f>D63*(B63/1000)</f>
        <v>1.1741435924742635E-2</v>
      </c>
      <c r="G63" s="11">
        <f t="shared" si="1"/>
        <v>11.741435924742635</v>
      </c>
    </row>
    <row r="64" spans="1:7" s="5" customFormat="1" x14ac:dyDescent="0.25">
      <c r="A64" s="6" t="s">
        <v>8</v>
      </c>
      <c r="B64" s="6">
        <f>AVERAGE(B59:B63)</f>
        <v>40.4</v>
      </c>
      <c r="C64" s="6">
        <f>AVERAGE(C59:C61)</f>
        <v>-141.72333333333333</v>
      </c>
      <c r="D64" s="6">
        <f t="shared" ref="D64:G64" si="18">AVERAGE(D59:D61)</f>
        <v>0.24281150159744413</v>
      </c>
      <c r="E64" s="6">
        <f t="shared" si="18"/>
        <v>242.81150159744413</v>
      </c>
      <c r="F64" s="6">
        <f t="shared" si="18"/>
        <v>9.7645840728907852E-3</v>
      </c>
      <c r="G64" s="6">
        <f t="shared" si="18"/>
        <v>9.7645840728907842</v>
      </c>
    </row>
    <row r="65" spans="1:7" x14ac:dyDescent="0.25">
      <c r="A65" s="11"/>
      <c r="B65" s="11">
        <f>_xlfn.STDEV.S(B59:B63)</f>
        <v>2.2192341021172148</v>
      </c>
      <c r="C65" s="11">
        <f t="shared" ref="C65:G65" si="19">_xlfn.STDEV.S(C59:C63)</f>
        <v>7.0714519961131863</v>
      </c>
      <c r="D65" s="11">
        <f t="shared" si="19"/>
        <v>3.9341489038746756E-2</v>
      </c>
      <c r="E65" s="11">
        <f t="shared" si="19"/>
        <v>39.341489038746531</v>
      </c>
      <c r="F65" s="11">
        <f t="shared" si="19"/>
        <v>1.5818818140897319E-3</v>
      </c>
      <c r="G65" s="11">
        <f t="shared" si="19"/>
        <v>1.5818818140897271</v>
      </c>
    </row>
    <row r="68" spans="1:7" x14ac:dyDescent="0.25">
      <c r="A68" s="5"/>
      <c r="B68" s="4"/>
    </row>
    <row r="69" spans="1:7" x14ac:dyDescent="0.25">
      <c r="A69" s="5"/>
      <c r="B69" s="4"/>
    </row>
    <row r="70" spans="1:7" x14ac:dyDescent="0.25">
      <c r="A70" s="5"/>
      <c r="B70" s="4"/>
    </row>
    <row r="71" spans="1:7" x14ac:dyDescent="0.25">
      <c r="A71" s="5"/>
      <c r="B71" s="4"/>
    </row>
    <row r="72" spans="1:7" x14ac:dyDescent="0.25">
      <c r="A72" s="5"/>
      <c r="B72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zoomScaleNormal="100" workbookViewId="0">
      <pane ySplit="2" topLeftCell="A3" activePane="bottomLeft" state="frozen"/>
      <selection pane="bottomLeft" activeCell="M29" sqref="M29"/>
    </sheetView>
  </sheetViews>
  <sheetFormatPr defaultRowHeight="15" x14ac:dyDescent="0.25"/>
  <cols>
    <col min="1" max="1" width="15.85546875" style="24" bestFit="1" customWidth="1"/>
    <col min="2" max="3" width="9.140625" style="25"/>
    <col min="4" max="4" width="17.7109375" style="24" bestFit="1" customWidth="1"/>
    <col min="5" max="5" width="15.85546875" style="25" bestFit="1" customWidth="1"/>
    <col min="6" max="6" width="18.85546875" style="25" customWidth="1"/>
    <col min="7" max="7" width="12.28515625" style="25" customWidth="1"/>
    <col min="8" max="8" width="9" style="25"/>
    <col min="9" max="9" width="15.85546875" style="25" bestFit="1" customWidth="1"/>
    <col min="10" max="15" width="9" style="25"/>
    <col min="16" max="16384" width="9.140625" style="25"/>
  </cols>
  <sheetData>
    <row r="1" spans="1:7" x14ac:dyDescent="0.25">
      <c r="D1" s="24" t="s">
        <v>238</v>
      </c>
    </row>
    <row r="2" spans="1:7" s="24" customFormat="1" x14ac:dyDescent="0.25">
      <c r="B2" s="24" t="s">
        <v>9</v>
      </c>
      <c r="C2" s="24" t="s">
        <v>68</v>
      </c>
      <c r="D2" s="24" t="s">
        <v>69</v>
      </c>
      <c r="E2" s="24" t="s">
        <v>137</v>
      </c>
      <c r="F2" s="24" t="s">
        <v>136</v>
      </c>
      <c r="G2" s="24" t="s">
        <v>138</v>
      </c>
    </row>
    <row r="3" spans="1:7" x14ac:dyDescent="0.25">
      <c r="A3" s="24" t="s">
        <v>140</v>
      </c>
      <c r="B3" s="25">
        <v>44</v>
      </c>
      <c r="C3" s="25">
        <v>-0.23</v>
      </c>
      <c r="D3" s="26">
        <v>-7.7371199708720379E-3</v>
      </c>
      <c r="E3" s="25">
        <f t="shared" ref="E3:E21" si="0">D3*1000</f>
        <v>-7.7371199708720377</v>
      </c>
      <c r="F3" s="25">
        <f>D3*(B3/1000)</f>
        <v>-3.4043327871836963E-4</v>
      </c>
      <c r="G3" s="25">
        <f>F3*1000</f>
        <v>-0.34043327871836965</v>
      </c>
    </row>
    <row r="4" spans="1:7" x14ac:dyDescent="0.25">
      <c r="A4" s="24" t="s">
        <v>141</v>
      </c>
      <c r="B4" s="25">
        <v>38</v>
      </c>
      <c r="C4" s="25">
        <v>-0.14000000000000001</v>
      </c>
      <c r="D4" s="26">
        <v>-1.2743491716730383E-2</v>
      </c>
      <c r="E4" s="25">
        <f t="shared" si="0"/>
        <v>-12.743491716730382</v>
      </c>
      <c r="F4" s="25">
        <f>D4*(B4/1000)</f>
        <v>-4.8425268523575454E-4</v>
      </c>
      <c r="G4" s="25">
        <f>F4*1000</f>
        <v>-0.48425268523575454</v>
      </c>
    </row>
    <row r="5" spans="1:7" x14ac:dyDescent="0.25">
      <c r="A5" s="24" t="s">
        <v>142</v>
      </c>
      <c r="B5" s="25">
        <v>41</v>
      </c>
      <c r="C5" s="25">
        <v>-0.36</v>
      </c>
      <c r="D5" s="26">
        <v>-7.4640451483706837E-3</v>
      </c>
      <c r="E5" s="25">
        <f t="shared" si="0"/>
        <v>-7.4640451483706833</v>
      </c>
      <c r="F5" s="25">
        <f>D5*(B5/1000)</f>
        <v>-3.0602585108319803E-4</v>
      </c>
      <c r="G5" s="25">
        <f>F5*1000</f>
        <v>-0.30602585108319802</v>
      </c>
    </row>
    <row r="6" spans="1:7" x14ac:dyDescent="0.25">
      <c r="A6" s="24" t="s">
        <v>143</v>
      </c>
      <c r="B6" s="25">
        <v>50</v>
      </c>
      <c r="D6" s="26">
        <v>-2.0935736391771691E-3</v>
      </c>
      <c r="E6" s="25">
        <f t="shared" si="0"/>
        <v>-2.0935736391771691</v>
      </c>
      <c r="F6" s="25">
        <f>D6*(B6/1000)</f>
        <v>-1.0467868195885846E-4</v>
      </c>
      <c r="G6" s="25">
        <f>F6*1000</f>
        <v>-0.10467868195885846</v>
      </c>
    </row>
    <row r="7" spans="1:7" x14ac:dyDescent="0.25">
      <c r="A7" s="24" t="s">
        <v>144</v>
      </c>
      <c r="B7" s="25">
        <v>42.5</v>
      </c>
      <c r="D7" s="26">
        <v>-8.4653194975423413E-3</v>
      </c>
      <c r="E7" s="25">
        <f t="shared" si="0"/>
        <v>-8.4653194975423407</v>
      </c>
      <c r="F7" s="25">
        <f>D7*(B7/1000)</f>
        <v>-3.5977607864554951E-4</v>
      </c>
      <c r="G7" s="25">
        <f>F7*1000</f>
        <v>-0.3597760786455495</v>
      </c>
    </row>
    <row r="8" spans="1:7" x14ac:dyDescent="0.25">
      <c r="A8" s="24" t="s">
        <v>228</v>
      </c>
      <c r="B8" s="25">
        <f>AVERAGE(B3:B7)</f>
        <v>43.1</v>
      </c>
      <c r="C8" s="25">
        <f t="shared" ref="C8:G8" si="1">AVERAGE(C3:C7)</f>
        <v>-0.24333333333333332</v>
      </c>
      <c r="D8" s="25">
        <f t="shared" si="1"/>
        <v>-7.7007099945385227E-3</v>
      </c>
      <c r="E8" s="25">
        <f t="shared" si="1"/>
        <v>-7.7007099945385225</v>
      </c>
      <c r="F8" s="25">
        <f t="shared" si="1"/>
        <v>-3.1903331512834603E-4</v>
      </c>
      <c r="G8" s="25">
        <f t="shared" si="1"/>
        <v>-0.3190333151283461</v>
      </c>
    </row>
    <row r="9" spans="1:7" x14ac:dyDescent="0.25">
      <c r="A9" s="24" t="s">
        <v>229</v>
      </c>
      <c r="B9" s="25">
        <f>_xlfn.STDEV.S(B3:B7)</f>
        <v>4.4497190922573981</v>
      </c>
      <c r="C9" s="25">
        <f t="shared" ref="C9:G9" si="2">_xlfn.STDEV.S(C3:C7)</f>
        <v>0.11060440015358045</v>
      </c>
      <c r="D9" s="25">
        <f t="shared" si="2"/>
        <v>3.7918197884775368E-3</v>
      </c>
      <c r="E9" s="25">
        <f t="shared" si="2"/>
        <v>3.7918197884775369</v>
      </c>
      <c r="F9" s="25">
        <f t="shared" si="2"/>
        <v>1.3741586003940132E-4</v>
      </c>
      <c r="G9" s="25">
        <f t="shared" si="2"/>
        <v>0.13741586003940126</v>
      </c>
    </row>
    <row r="10" spans="1:7" x14ac:dyDescent="0.25">
      <c r="A10" s="24" t="s">
        <v>145</v>
      </c>
      <c r="B10" s="25">
        <v>44</v>
      </c>
      <c r="C10" s="25">
        <v>1.33</v>
      </c>
      <c r="D10" s="26">
        <v>-1.4746040415073734E-2</v>
      </c>
      <c r="E10" s="25">
        <f>D10*1000</f>
        <v>-14.746040415073734</v>
      </c>
      <c r="F10" s="25">
        <f>D10*(B10/1000)</f>
        <v>-6.4882577826324422E-4</v>
      </c>
      <c r="G10" s="25">
        <f>F10*1000</f>
        <v>-0.64882577826324428</v>
      </c>
    </row>
    <row r="11" spans="1:7" x14ac:dyDescent="0.25">
      <c r="A11" s="24" t="s">
        <v>146</v>
      </c>
      <c r="B11" s="25">
        <v>47</v>
      </c>
      <c r="C11" s="25">
        <v>1.1399999999999999</v>
      </c>
      <c r="D11" s="26">
        <v>-1.3744766065902077E-2</v>
      </c>
      <c r="E11" s="25">
        <f>D11*1000</f>
        <v>-13.744766065902077</v>
      </c>
      <c r="F11" s="25">
        <f>D11*(B11/1000)</f>
        <v>-6.4600400509739759E-4</v>
      </c>
      <c r="G11" s="25">
        <f>F11*1000</f>
        <v>-0.64600400509739764</v>
      </c>
    </row>
    <row r="12" spans="1:7" x14ac:dyDescent="0.25">
      <c r="A12" s="24" t="s">
        <v>147</v>
      </c>
      <c r="B12" s="25">
        <v>42.5</v>
      </c>
      <c r="C12" s="25">
        <v>1.06</v>
      </c>
      <c r="D12" s="26">
        <v>-1.237939195339525E-2</v>
      </c>
      <c r="E12" s="25">
        <f>D12*1000</f>
        <v>-12.379391953395251</v>
      </c>
      <c r="F12" s="25">
        <f>D12*(B12/1000)</f>
        <v>-5.2612415801929816E-4</v>
      </c>
      <c r="G12" s="25">
        <f>F12*1000</f>
        <v>-0.52612415801929813</v>
      </c>
    </row>
    <row r="13" spans="1:7" x14ac:dyDescent="0.25">
      <c r="A13" s="24" t="s">
        <v>148</v>
      </c>
      <c r="B13" s="25">
        <v>42.5</v>
      </c>
      <c r="D13" s="26">
        <v>-1.0012743491716726E-2</v>
      </c>
      <c r="E13" s="25">
        <f>D13*1000</f>
        <v>-10.012743491716726</v>
      </c>
      <c r="F13" s="25">
        <f>D13*(B13/1000)</f>
        <v>-4.2554159839796089E-4</v>
      </c>
      <c r="G13" s="25">
        <f>F13*1000</f>
        <v>-0.42554159839796091</v>
      </c>
    </row>
    <row r="14" spans="1:7" x14ac:dyDescent="0.25">
      <c r="A14" s="24" t="s">
        <v>149</v>
      </c>
      <c r="B14" s="25">
        <v>42.5</v>
      </c>
      <c r="D14" s="26">
        <v>-7.5550700892044621E-3</v>
      </c>
      <c r="E14" s="25">
        <f>D14*1000</f>
        <v>-7.5550700892044622</v>
      </c>
      <c r="F14" s="25">
        <f>D14*(B14/1000)</f>
        <v>-3.2109047879118964E-4</v>
      </c>
      <c r="G14" s="25">
        <f>F14*1000</f>
        <v>-0.32109047879118963</v>
      </c>
    </row>
    <row r="15" spans="1:7" x14ac:dyDescent="0.25">
      <c r="A15" s="24" t="s">
        <v>228</v>
      </c>
      <c r="B15" s="25">
        <f t="shared" ref="B15:G15" si="3">AVERAGE(B10:B14)</f>
        <v>43.7</v>
      </c>
      <c r="C15" s="25">
        <f t="shared" si="3"/>
        <v>1.1766666666666665</v>
      </c>
      <c r="D15" s="27">
        <f t="shared" si="3"/>
        <v>-1.168760240305845E-2</v>
      </c>
      <c r="E15" s="27">
        <f t="shared" si="3"/>
        <v>-11.687602403058451</v>
      </c>
      <c r="F15" s="27">
        <f t="shared" si="3"/>
        <v>-5.1351720371381818E-4</v>
      </c>
      <c r="G15" s="27">
        <f t="shared" si="3"/>
        <v>-0.51351720371381815</v>
      </c>
    </row>
    <row r="16" spans="1:7" x14ac:dyDescent="0.25">
      <c r="A16" s="24" t="s">
        <v>229</v>
      </c>
      <c r="B16" s="25">
        <f t="shared" ref="B16:G16" si="4">_xlfn.STDEV.S(B10:B14)</f>
        <v>1.9557607215607946</v>
      </c>
      <c r="C16" s="25">
        <f t="shared" si="4"/>
        <v>0.13868429375143149</v>
      </c>
      <c r="D16" s="25">
        <f t="shared" si="4"/>
        <v>2.9132247548450318E-3</v>
      </c>
      <c r="E16" s="25">
        <f t="shared" si="4"/>
        <v>2.9132247548450274</v>
      </c>
      <c r="F16" s="25">
        <f t="shared" si="4"/>
        <v>1.421160175520783E-4</v>
      </c>
      <c r="G16" s="25">
        <f t="shared" si="4"/>
        <v>0.14211601755207831</v>
      </c>
    </row>
    <row r="17" spans="1:7" x14ac:dyDescent="0.25">
      <c r="A17" s="24" t="s">
        <v>150</v>
      </c>
      <c r="B17" s="25">
        <v>35</v>
      </c>
      <c r="C17" s="25">
        <v>139</v>
      </c>
      <c r="D17" s="24">
        <v>3.6409976333515162E-3</v>
      </c>
      <c r="E17" s="25">
        <f t="shared" si="0"/>
        <v>3.6409976333515162</v>
      </c>
      <c r="F17" s="25">
        <f>D17*(B17/1000)</f>
        <v>1.2743491716730307E-4</v>
      </c>
      <c r="G17" s="25">
        <f>F17*1000</f>
        <v>0.12743491716730307</v>
      </c>
    </row>
    <row r="18" spans="1:7" x14ac:dyDescent="0.25">
      <c r="A18" s="24" t="s">
        <v>151</v>
      </c>
      <c r="B18" s="25">
        <v>41</v>
      </c>
      <c r="C18" s="25">
        <v>139.61000000000001</v>
      </c>
      <c r="D18" s="24">
        <v>2.730748225013656E-3</v>
      </c>
      <c r="E18" s="25">
        <f t="shared" si="0"/>
        <v>2.7307482250136559</v>
      </c>
      <c r="F18" s="25">
        <f>D18*(B18/1000)</f>
        <v>1.119606772255599E-4</v>
      </c>
      <c r="G18" s="25">
        <f>F18*1000</f>
        <v>0.1119606772255599</v>
      </c>
    </row>
    <row r="19" spans="1:7" x14ac:dyDescent="0.25">
      <c r="A19" s="24" t="s">
        <v>152</v>
      </c>
      <c r="B19" s="25">
        <v>35</v>
      </c>
      <c r="C19" s="25">
        <v>138.47999999999999</v>
      </c>
      <c r="D19" s="28">
        <v>-1.6384489350082011E-3</v>
      </c>
      <c r="F19" s="25">
        <f>D19*(B19/1000)</f>
        <v>-5.7345712725287047E-5</v>
      </c>
      <c r="G19" s="25">
        <f>F19*1000</f>
        <v>-5.7345712725287046E-2</v>
      </c>
    </row>
    <row r="20" spans="1:7" x14ac:dyDescent="0.25">
      <c r="A20" s="24" t="s">
        <v>153</v>
      </c>
      <c r="B20" s="25">
        <v>41</v>
      </c>
      <c r="D20" s="24">
        <v>1.3835791006735836E-2</v>
      </c>
      <c r="E20" s="25">
        <f t="shared" si="0"/>
        <v>13.835791006735835</v>
      </c>
      <c r="F20" s="25">
        <f>D20*(B20/1000)</f>
        <v>5.6726743127616928E-4</v>
      </c>
      <c r="G20" s="25">
        <f>F20*1000</f>
        <v>0.5672674312761693</v>
      </c>
    </row>
    <row r="21" spans="1:7" x14ac:dyDescent="0.25">
      <c r="A21" s="24" t="s">
        <v>154</v>
      </c>
      <c r="B21" s="25">
        <v>40</v>
      </c>
      <c r="D21" s="24">
        <v>2.1117786273438868E-2</v>
      </c>
      <c r="E21" s="25">
        <f t="shared" si="0"/>
        <v>21.117786273438867</v>
      </c>
      <c r="F21" s="25">
        <f>D21*(B21/1000)</f>
        <v>8.4471145093755471E-4</v>
      </c>
      <c r="G21" s="25">
        <f>F21*1000</f>
        <v>0.84471145093755473</v>
      </c>
    </row>
    <row r="22" spans="1:7" x14ac:dyDescent="0.25">
      <c r="A22" s="24" t="s">
        <v>228</v>
      </c>
      <c r="B22" s="25">
        <f>AVERAGE(B17:B21)</f>
        <v>38.4</v>
      </c>
      <c r="C22" s="25">
        <f t="shared" ref="C22:G22" si="5">AVERAGE(C17:C21)</f>
        <v>139.03</v>
      </c>
      <c r="D22" s="25">
        <f t="shared" si="5"/>
        <v>7.9373748407063349E-3</v>
      </c>
      <c r="E22" s="25">
        <f t="shared" si="5"/>
        <v>10.331330784634968</v>
      </c>
      <c r="F22" s="25">
        <f t="shared" si="5"/>
        <v>3.1880575277625997E-4</v>
      </c>
      <c r="G22" s="25">
        <f t="shared" si="5"/>
        <v>0.31880575277625994</v>
      </c>
    </row>
    <row r="23" spans="1:7" x14ac:dyDescent="0.25">
      <c r="A23" s="24" t="s">
        <v>229</v>
      </c>
      <c r="B23" s="25">
        <f>_xlfn.STDEV.S(B17:B21)</f>
        <v>3.1304951684997055</v>
      </c>
      <c r="C23" s="25">
        <f t="shared" ref="C23:G23" si="6">_xlfn.STDEV.S(C17:C21)</f>
        <v>0.56559702969518277</v>
      </c>
      <c r="D23" s="25">
        <f t="shared" si="6"/>
        <v>9.2975638961294849E-3</v>
      </c>
      <c r="E23" s="25">
        <f t="shared" si="6"/>
        <v>8.7779700838902599</v>
      </c>
      <c r="F23" s="25">
        <f t="shared" si="6"/>
        <v>3.7390092806842488E-4</v>
      </c>
      <c r="G23" s="25">
        <f t="shared" si="6"/>
        <v>0.3739009280684249</v>
      </c>
    </row>
    <row r="24" spans="1:7" x14ac:dyDescent="0.25">
      <c r="A24" s="24" t="s">
        <v>155</v>
      </c>
      <c r="B24" s="25">
        <v>37</v>
      </c>
      <c r="C24" s="25">
        <v>139.30000000000001</v>
      </c>
      <c r="D24" s="24">
        <v>3.7138175860185654E-2</v>
      </c>
      <c r="E24" s="25">
        <f t="shared" ref="E24:E85" si="7">D24*1000</f>
        <v>37.138175860185655</v>
      </c>
      <c r="F24" s="25">
        <f>D24*(B24/1000)</f>
        <v>1.3741125068268691E-3</v>
      </c>
      <c r="G24" s="25">
        <f>F24*1000</f>
        <v>1.3741125068268691</v>
      </c>
    </row>
    <row r="25" spans="1:7" x14ac:dyDescent="0.25">
      <c r="A25" s="24" t="s">
        <v>156</v>
      </c>
      <c r="B25" s="25">
        <v>36</v>
      </c>
      <c r="C25" s="25">
        <v>137.74</v>
      </c>
      <c r="D25" s="24">
        <v>2.6033133078463472E-2</v>
      </c>
      <c r="E25" s="25">
        <f t="shared" si="7"/>
        <v>26.033133078463472</v>
      </c>
      <c r="F25" s="25">
        <f>D25*(B25/1000)</f>
        <v>9.3719279082468492E-4</v>
      </c>
      <c r="G25" s="25">
        <f>F25*1000</f>
        <v>0.93719279082468487</v>
      </c>
    </row>
    <row r="26" spans="1:7" x14ac:dyDescent="0.25">
      <c r="A26" s="24" t="s">
        <v>157</v>
      </c>
      <c r="B26" s="25">
        <v>35</v>
      </c>
      <c r="C26" s="25">
        <v>139.69</v>
      </c>
      <c r="D26" s="24">
        <v>4.1325323138539954E-2</v>
      </c>
      <c r="E26" s="25">
        <f t="shared" si="7"/>
        <v>41.325323138539957</v>
      </c>
      <c r="F26" s="25">
        <f>D26*(B26/1000)</f>
        <v>1.4463863098488985E-3</v>
      </c>
      <c r="G26" s="25">
        <f>F26*1000</f>
        <v>1.4463863098488985</v>
      </c>
    </row>
    <row r="27" spans="1:7" x14ac:dyDescent="0.25">
      <c r="A27" s="24" t="s">
        <v>158</v>
      </c>
      <c r="B27" s="25">
        <v>37.5</v>
      </c>
      <c r="D27" s="24">
        <v>5.1429091571090498E-2</v>
      </c>
      <c r="E27" s="25">
        <f t="shared" si="7"/>
        <v>51.429091571090495</v>
      </c>
      <c r="F27" s="25">
        <f>D27*(B27/1000)</f>
        <v>1.9285909339158936E-3</v>
      </c>
      <c r="G27" s="25">
        <f>F27*1000</f>
        <v>1.9285909339158935</v>
      </c>
    </row>
    <row r="28" spans="1:7" x14ac:dyDescent="0.25">
      <c r="A28" s="24" t="s">
        <v>159</v>
      </c>
      <c r="B28" s="25">
        <v>35</v>
      </c>
      <c r="D28" s="24">
        <v>3.0857454942654298E-2</v>
      </c>
      <c r="E28" s="25">
        <f t="shared" si="7"/>
        <v>30.857454942654297</v>
      </c>
      <c r="F28" s="25">
        <f>D28*(B28/1000)</f>
        <v>1.0800109229929006E-3</v>
      </c>
      <c r="G28" s="25">
        <f>F28*1000</f>
        <v>1.0800109229929007</v>
      </c>
    </row>
    <row r="29" spans="1:7" x14ac:dyDescent="0.25">
      <c r="A29" s="24" t="s">
        <v>228</v>
      </c>
      <c r="B29" s="25">
        <f>AVERAGE(B24:B28)</f>
        <v>36.1</v>
      </c>
      <c r="C29" s="25">
        <f>AVERAGE(C24:C28)</f>
        <v>138.91</v>
      </c>
      <c r="D29" s="25">
        <f>AVERAGE(D24:D28)</f>
        <v>3.7356635718186773E-2</v>
      </c>
      <c r="E29" s="25">
        <f t="shared" si="7"/>
        <v>37.356635718186773</v>
      </c>
      <c r="F29" s="25">
        <f t="shared" ref="F29:G29" si="8">AVERAGE(F24:F28)</f>
        <v>1.3532586928818493E-3</v>
      </c>
      <c r="G29" s="25">
        <f t="shared" si="8"/>
        <v>1.3532586928818493</v>
      </c>
    </row>
    <row r="30" spans="1:7" x14ac:dyDescent="0.25">
      <c r="A30" s="24" t="s">
        <v>229</v>
      </c>
      <c r="B30" s="25">
        <f>_xlfn.STDEV.S(B24:B28)</f>
        <v>1.1401754250991378</v>
      </c>
      <c r="C30" s="25">
        <f t="shared" ref="C30:G30" si="9">_xlfn.STDEV.S(C24:C28)</f>
        <v>1.0318430113151864</v>
      </c>
      <c r="D30" s="25">
        <f t="shared" si="9"/>
        <v>9.8016998661816634E-3</v>
      </c>
      <c r="E30" s="25">
        <f t="shared" si="9"/>
        <v>9.8016998661816643</v>
      </c>
      <c r="F30" s="25">
        <f t="shared" si="9"/>
        <v>3.8336992604245718E-4</v>
      </c>
      <c r="G30" s="25">
        <f t="shared" si="9"/>
        <v>0.38336992604245729</v>
      </c>
    </row>
    <row r="31" spans="1:7" x14ac:dyDescent="0.25">
      <c r="A31" s="24" t="s">
        <v>160</v>
      </c>
      <c r="B31" s="25">
        <v>35</v>
      </c>
      <c r="C31" s="25">
        <v>149.55000000000001</v>
      </c>
      <c r="D31" s="24">
        <v>1.7749863462588725E-2</v>
      </c>
      <c r="E31" s="25">
        <f t="shared" si="7"/>
        <v>17.749863462588724</v>
      </c>
      <c r="F31" s="25">
        <f>D31*(B31/1000)</f>
        <v>6.2124522119060542E-4</v>
      </c>
      <c r="G31" s="25">
        <f>F31*1000</f>
        <v>0.62124522119060543</v>
      </c>
    </row>
    <row r="32" spans="1:7" x14ac:dyDescent="0.25">
      <c r="A32" s="24" t="s">
        <v>161</v>
      </c>
      <c r="B32" s="25">
        <v>37.5</v>
      </c>
      <c r="C32" s="25">
        <v>143.30000000000001</v>
      </c>
      <c r="D32" s="24">
        <v>2.5304933551793168E-2</v>
      </c>
      <c r="E32" s="25">
        <f t="shared" si="7"/>
        <v>25.304933551793169</v>
      </c>
      <c r="F32" s="25">
        <f>D32*(B32/1000)</f>
        <v>9.4893500819224379E-4</v>
      </c>
      <c r="G32" s="25">
        <f>F32*1000</f>
        <v>0.94893500819224375</v>
      </c>
    </row>
    <row r="33" spans="1:8" x14ac:dyDescent="0.25">
      <c r="A33" s="24" t="s">
        <v>162</v>
      </c>
      <c r="B33" s="25">
        <v>37</v>
      </c>
      <c r="C33" s="25">
        <v>145.57</v>
      </c>
      <c r="D33" s="24">
        <v>1.9843437101765858E-2</v>
      </c>
      <c r="E33" s="25">
        <f t="shared" si="7"/>
        <v>19.843437101765858</v>
      </c>
      <c r="F33" s="25">
        <f>D33*(B33/1000)</f>
        <v>7.3420717276533672E-4</v>
      </c>
      <c r="G33" s="25">
        <f>F33*1000</f>
        <v>0.73420717276533676</v>
      </c>
    </row>
    <row r="34" spans="1:8" x14ac:dyDescent="0.25">
      <c r="A34" s="24" t="s">
        <v>163</v>
      </c>
      <c r="B34" s="25">
        <v>36</v>
      </c>
      <c r="D34" s="24">
        <v>2.4576734025122865E-2</v>
      </c>
      <c r="E34" s="25">
        <f t="shared" si="7"/>
        <v>24.576734025122864</v>
      </c>
      <c r="F34" s="25">
        <f>D34*(B34/1000)</f>
        <v>8.8476242490442304E-4</v>
      </c>
      <c r="G34" s="25">
        <f>F34*1000</f>
        <v>0.88476242490442303</v>
      </c>
    </row>
    <row r="35" spans="1:8" x14ac:dyDescent="0.25">
      <c r="A35" s="24" t="s">
        <v>164</v>
      </c>
      <c r="B35" s="25">
        <v>38</v>
      </c>
      <c r="D35" s="24">
        <v>4.3145821955215748E-2</v>
      </c>
      <c r="E35" s="25">
        <f t="shared" si="7"/>
        <v>43.145821955215744</v>
      </c>
      <c r="F35" s="25">
        <f>D35*(B35/1000)</f>
        <v>1.6395412342981985E-3</v>
      </c>
      <c r="G35" s="25">
        <f>F35*1000</f>
        <v>1.6395412342981985</v>
      </c>
    </row>
    <row r="36" spans="1:8" x14ac:dyDescent="0.25">
      <c r="A36" s="24" t="s">
        <v>228</v>
      </c>
      <c r="B36" s="25">
        <f>AVERAGE(B31:B35)</f>
        <v>36.700000000000003</v>
      </c>
      <c r="C36" s="25">
        <f>AVERAGE(C31:C35)</f>
        <v>146.14000000000001</v>
      </c>
      <c r="D36" s="25">
        <f>AVERAGE(D31:D35)</f>
        <v>2.6124158019297274E-2</v>
      </c>
      <c r="E36" s="25">
        <f t="shared" si="7"/>
        <v>26.124158019297273</v>
      </c>
      <c r="F36" s="25">
        <f t="shared" ref="F36:G36" si="10">AVERAGE(F31:F35)</f>
        <v>9.6573821227016157E-4</v>
      </c>
      <c r="G36" s="25">
        <f t="shared" si="10"/>
        <v>0.96573821227016166</v>
      </c>
    </row>
    <row r="37" spans="1:8" x14ac:dyDescent="0.25">
      <c r="A37" s="24" t="s">
        <v>229</v>
      </c>
      <c r="B37" s="25">
        <f>_xlfn.STDEV.S(B31:B35)</f>
        <v>1.2041594578792294</v>
      </c>
      <c r="C37" s="25">
        <f t="shared" ref="C37:G37" si="11">_xlfn.STDEV.S(C31:C35)</f>
        <v>3.1637477775574983</v>
      </c>
      <c r="D37" s="25">
        <f t="shared" si="11"/>
        <v>1.0029692884875478E-2</v>
      </c>
      <c r="E37" s="25">
        <f t="shared" si="11"/>
        <v>10.029692884875478</v>
      </c>
      <c r="F37" s="25">
        <f t="shared" si="11"/>
        <v>3.9784795508398201E-4</v>
      </c>
      <c r="G37" s="25">
        <f t="shared" si="11"/>
        <v>0.39784795508398146</v>
      </c>
    </row>
    <row r="38" spans="1:8" x14ac:dyDescent="0.25">
      <c r="A38" s="24" t="s">
        <v>165</v>
      </c>
      <c r="B38" s="25">
        <v>37.5</v>
      </c>
      <c r="C38" s="25">
        <v>154.49</v>
      </c>
      <c r="D38" s="24">
        <v>3.8594574913526296E-2</v>
      </c>
      <c r="E38" s="25">
        <f t="shared" si="7"/>
        <v>38.594574913526294</v>
      </c>
      <c r="F38" s="25">
        <f>D38*(B38/1000)</f>
        <v>1.447296559257236E-3</v>
      </c>
      <c r="G38" s="25">
        <f>F38*1000</f>
        <v>1.447296559257236</v>
      </c>
    </row>
    <row r="39" spans="1:8" x14ac:dyDescent="0.25">
      <c r="A39" s="24" t="s">
        <v>166</v>
      </c>
      <c r="B39" s="25">
        <v>37.5</v>
      </c>
      <c r="C39" s="25">
        <v>158.63999999999999</v>
      </c>
      <c r="D39" s="24">
        <v>3.850354997269248E-2</v>
      </c>
      <c r="E39" s="25">
        <f t="shared" si="7"/>
        <v>38.503549972692483</v>
      </c>
      <c r="F39" s="25">
        <f>D39*(B39/1000)</f>
        <v>1.4438831239759679E-3</v>
      </c>
      <c r="G39" s="25">
        <f>F39*1000</f>
        <v>1.443883123975968</v>
      </c>
    </row>
    <row r="40" spans="1:8" x14ac:dyDescent="0.25">
      <c r="A40" s="24" t="s">
        <v>167</v>
      </c>
      <c r="B40" s="25">
        <v>35</v>
      </c>
      <c r="C40" s="25">
        <v>159.51</v>
      </c>
      <c r="D40" s="24">
        <v>1.3471691243400686E-2</v>
      </c>
      <c r="E40" s="25">
        <f t="shared" si="7"/>
        <v>13.471691243400686</v>
      </c>
      <c r="F40" s="25">
        <f>D40*(B40/1000)</f>
        <v>4.7150919351902405E-4</v>
      </c>
      <c r="G40" s="25">
        <f>F40*1000</f>
        <v>0.47150919351902404</v>
      </c>
    </row>
    <row r="41" spans="1:8" x14ac:dyDescent="0.25">
      <c r="A41" s="24" t="s">
        <v>168</v>
      </c>
      <c r="B41" s="25">
        <v>37</v>
      </c>
      <c r="D41" s="24">
        <v>6.1259785181139663E-2</v>
      </c>
      <c r="E41" s="25">
        <f t="shared" si="7"/>
        <v>61.259785181139662</v>
      </c>
      <c r="F41" s="25">
        <f>D41*(B41/1000)</f>
        <v>2.2666120517021676E-3</v>
      </c>
      <c r="G41" s="25">
        <f>F41*1000</f>
        <v>2.2666120517021677</v>
      </c>
      <c r="H41" s="29"/>
    </row>
    <row r="42" spans="1:8" x14ac:dyDescent="0.25">
      <c r="A42" s="24" t="s">
        <v>169</v>
      </c>
      <c r="B42" s="25">
        <v>37.5</v>
      </c>
      <c r="D42" s="24">
        <v>5.6344438376115059E-2</v>
      </c>
      <c r="E42" s="25">
        <f t="shared" si="7"/>
        <v>56.344438376115058</v>
      </c>
      <c r="F42" s="25">
        <f>D42*(B42/1000)</f>
        <v>2.1129164391043148E-3</v>
      </c>
      <c r="G42" s="25">
        <f>F42*1000</f>
        <v>2.1129164391043149</v>
      </c>
    </row>
    <row r="43" spans="1:8" x14ac:dyDescent="0.25">
      <c r="A43" s="24" t="s">
        <v>228</v>
      </c>
      <c r="B43" s="25">
        <f>AVERAGE(B38:B42)</f>
        <v>36.9</v>
      </c>
      <c r="C43" s="25">
        <f>AVERAGE(C38:C42)</f>
        <v>157.54666666666665</v>
      </c>
      <c r="D43" s="25">
        <f>AVERAGE(D38:D42)</f>
        <v>4.1634807937374833E-2</v>
      </c>
      <c r="E43" s="25">
        <f t="shared" si="7"/>
        <v>41.634807937374831</v>
      </c>
      <c r="F43" s="25">
        <f t="shared" ref="F43:G43" si="12">AVERAGE(F38:F42)</f>
        <v>1.548443473511742E-3</v>
      </c>
      <c r="G43" s="25">
        <f t="shared" si="12"/>
        <v>1.5484434735117421</v>
      </c>
    </row>
    <row r="44" spans="1:8" x14ac:dyDescent="0.25">
      <c r="A44" s="24" t="s">
        <v>229</v>
      </c>
      <c r="B44" s="25">
        <f>_xlfn.STDEV.S(B38:B42)</f>
        <v>1.0839741694339402</v>
      </c>
      <c r="C44" s="25">
        <f t="shared" ref="C44:G44" si="13">_xlfn.STDEV.S(C38:C42)</f>
        <v>2.6826541583538628</v>
      </c>
      <c r="D44" s="25">
        <f t="shared" si="13"/>
        <v>1.8799746638330606E-2</v>
      </c>
      <c r="E44" s="25">
        <f t="shared" si="13"/>
        <v>18.799746638330596</v>
      </c>
      <c r="F44" s="25">
        <f t="shared" si="13"/>
        <v>7.0981456098875156E-4</v>
      </c>
      <c r="G44" s="25">
        <f t="shared" si="13"/>
        <v>0.70981456098875162</v>
      </c>
    </row>
    <row r="45" spans="1:8" x14ac:dyDescent="0.25">
      <c r="A45" s="24" t="s">
        <v>170</v>
      </c>
      <c r="B45" s="25">
        <v>36</v>
      </c>
      <c r="C45" s="25">
        <v>151.4</v>
      </c>
      <c r="D45" s="24">
        <v>9.6213362461314372E-2</v>
      </c>
      <c r="E45" s="25">
        <f t="shared" si="7"/>
        <v>96.213362461314375</v>
      </c>
      <c r="F45" s="25">
        <f>D45*(B45/1000)</f>
        <v>3.4636810486073171E-3</v>
      </c>
      <c r="G45" s="25">
        <f>F45*1000</f>
        <v>3.4636810486073171</v>
      </c>
    </row>
    <row r="46" spans="1:8" x14ac:dyDescent="0.25">
      <c r="A46" s="24" t="s">
        <v>171</v>
      </c>
      <c r="B46" s="25">
        <v>38</v>
      </c>
      <c r="C46" s="25">
        <v>151.69999999999999</v>
      </c>
      <c r="D46" s="24">
        <v>9.0478791188785726E-2</v>
      </c>
      <c r="E46" s="25">
        <f t="shared" si="7"/>
        <v>90.478791188785721</v>
      </c>
      <c r="F46" s="25">
        <f>D46*(B46/1000)</f>
        <v>3.4381940651738575E-3</v>
      </c>
      <c r="G46" s="25">
        <f>F46*1000</f>
        <v>3.4381940651738576</v>
      </c>
    </row>
    <row r="47" spans="1:8" x14ac:dyDescent="0.25">
      <c r="A47" s="24" t="s">
        <v>172</v>
      </c>
      <c r="B47" s="25">
        <v>36.5</v>
      </c>
      <c r="C47" s="25">
        <v>155.02000000000001</v>
      </c>
      <c r="D47" s="24">
        <v>5.3431640269433811E-2</v>
      </c>
      <c r="E47" s="25">
        <f t="shared" si="7"/>
        <v>53.431640269433814</v>
      </c>
      <c r="F47" s="25">
        <f>D47*(B47/1000)</f>
        <v>1.9502548698343339E-3</v>
      </c>
      <c r="G47" s="25">
        <f>F47*1000</f>
        <v>1.9502548698343338</v>
      </c>
    </row>
    <row r="48" spans="1:8" x14ac:dyDescent="0.25">
      <c r="A48" s="24" t="s">
        <v>173</v>
      </c>
      <c r="B48" s="25">
        <v>36</v>
      </c>
      <c r="D48" s="24">
        <v>4.878936828691062E-2</v>
      </c>
      <c r="E48" s="25">
        <f t="shared" si="7"/>
        <v>48.789368286910623</v>
      </c>
      <c r="F48" s="25">
        <f>D48*(B48/1000)</f>
        <v>1.7564172583287821E-3</v>
      </c>
      <c r="G48" s="25">
        <f>F48*1000</f>
        <v>1.756417258328782</v>
      </c>
    </row>
    <row r="49" spans="1:7" x14ac:dyDescent="0.25">
      <c r="A49" s="24" t="s">
        <v>174</v>
      </c>
      <c r="B49" s="25">
        <v>37.5</v>
      </c>
      <c r="D49" s="24">
        <v>5.1793191334425649E-2</v>
      </c>
      <c r="E49" s="25">
        <f t="shared" si="7"/>
        <v>51.79319133442565</v>
      </c>
      <c r="F49" s="25">
        <f>D49*(B49/1000)</f>
        <v>1.9422446750409618E-3</v>
      </c>
      <c r="G49" s="25">
        <f>F49*1000</f>
        <v>1.9422446750409619</v>
      </c>
    </row>
    <row r="50" spans="1:7" x14ac:dyDescent="0.25">
      <c r="A50" s="24" t="s">
        <v>228</v>
      </c>
      <c r="B50" s="25">
        <f>AVERAGE(B45:B49)</f>
        <v>36.799999999999997</v>
      </c>
      <c r="C50" s="25">
        <f>AVERAGE(C45:C49)</f>
        <v>152.70666666666668</v>
      </c>
      <c r="D50" s="25">
        <f>AVERAGE(D45:D49)</f>
        <v>6.8141270708174037E-2</v>
      </c>
      <c r="E50" s="25">
        <f t="shared" si="7"/>
        <v>68.141270708174034</v>
      </c>
      <c r="F50" s="25">
        <f t="shared" ref="F50:G50" si="14">AVERAGE(F45:F49)</f>
        <v>2.5101583833970504E-3</v>
      </c>
      <c r="G50" s="25">
        <f t="shared" si="14"/>
        <v>2.5101583833970507</v>
      </c>
    </row>
    <row r="51" spans="1:7" x14ac:dyDescent="0.25">
      <c r="A51" s="24" t="s">
        <v>229</v>
      </c>
      <c r="B51" s="25">
        <f>_xlfn.STDEV.S(B45:B49)</f>
        <v>0.90829510622924747</v>
      </c>
      <c r="C51" s="25">
        <f t="shared" ref="C51:G51" si="15">_xlfn.STDEV.S(C45:C49)</f>
        <v>2.0090130246798701</v>
      </c>
      <c r="D51" s="25">
        <f t="shared" si="15"/>
        <v>2.3157807596981533E-2</v>
      </c>
      <c r="E51" s="25">
        <f t="shared" si="15"/>
        <v>23.157807596981534</v>
      </c>
      <c r="F51" s="25">
        <f t="shared" si="15"/>
        <v>8.6235133617024846E-4</v>
      </c>
      <c r="G51" s="25">
        <f t="shared" si="15"/>
        <v>0.86235133617024895</v>
      </c>
    </row>
    <row r="52" spans="1:7" x14ac:dyDescent="0.25">
      <c r="A52" s="24" t="s">
        <v>175</v>
      </c>
      <c r="B52" s="25">
        <v>36</v>
      </c>
      <c r="C52" s="25">
        <v>152.71</v>
      </c>
      <c r="D52" s="24">
        <v>3.5499726925177492E-2</v>
      </c>
      <c r="E52" s="25">
        <f t="shared" si="7"/>
        <v>35.499726925177491</v>
      </c>
      <c r="F52" s="25">
        <f>D52*(B52/1000)</f>
        <v>1.2779901693063896E-3</v>
      </c>
      <c r="G52" s="25">
        <f>F52*1000</f>
        <v>1.2779901693063895</v>
      </c>
    </row>
    <row r="53" spans="1:7" x14ac:dyDescent="0.25">
      <c r="A53" s="24" t="s">
        <v>176</v>
      </c>
      <c r="B53" s="25">
        <v>37.5</v>
      </c>
      <c r="C53" s="25">
        <v>151.24</v>
      </c>
      <c r="D53" s="24">
        <v>6.9361004915346816E-2</v>
      </c>
      <c r="E53" s="25">
        <f t="shared" si="7"/>
        <v>69.361004915346811</v>
      </c>
      <c r="F53" s="25">
        <f>D53*(B53/1000)</f>
        <v>2.6010376843255056E-3</v>
      </c>
      <c r="G53" s="25">
        <f>F53*1000</f>
        <v>2.6010376843255054</v>
      </c>
    </row>
    <row r="54" spans="1:7" x14ac:dyDescent="0.25">
      <c r="A54" s="24" t="s">
        <v>177</v>
      </c>
      <c r="B54" s="25">
        <v>35</v>
      </c>
      <c r="C54" s="25">
        <v>162.68</v>
      </c>
      <c r="D54" s="24">
        <v>3.458947751683959E-3</v>
      </c>
      <c r="E54" s="25">
        <f t="shared" si="7"/>
        <v>3.4589477516839588</v>
      </c>
      <c r="F54" s="25">
        <f>D54*(B54/1000)</f>
        <v>1.2106317130893858E-4</v>
      </c>
      <c r="G54" s="25">
        <f>F54*1000</f>
        <v>0.12106317130893858</v>
      </c>
    </row>
    <row r="55" spans="1:7" x14ac:dyDescent="0.25">
      <c r="A55" s="24" t="s">
        <v>178</v>
      </c>
      <c r="B55" s="25">
        <v>38</v>
      </c>
      <c r="D55" s="24">
        <v>2.2119060622610584E-2</v>
      </c>
      <c r="E55" s="25">
        <f t="shared" si="7"/>
        <v>22.119060622610583</v>
      </c>
      <c r="F55" s="25">
        <f>D55*(B55/1000)</f>
        <v>8.4052430365920221E-4</v>
      </c>
      <c r="G55" s="25">
        <f>F55*1000</f>
        <v>0.84052430365920217</v>
      </c>
    </row>
    <row r="56" spans="1:7" x14ac:dyDescent="0.25">
      <c r="A56" s="24" t="s">
        <v>179</v>
      </c>
      <c r="B56" s="25">
        <v>36</v>
      </c>
      <c r="D56" s="24">
        <v>6.198798470780989E-2</v>
      </c>
      <c r="E56" s="25">
        <f t="shared" si="7"/>
        <v>61.987984707809893</v>
      </c>
      <c r="F56" s="25">
        <f>D56*(B56/1000)</f>
        <v>2.2315674494811557E-3</v>
      </c>
      <c r="G56" s="25">
        <f>F56*1000</f>
        <v>2.2315674494811555</v>
      </c>
    </row>
    <row r="57" spans="1:7" x14ac:dyDescent="0.25">
      <c r="A57" s="24" t="s">
        <v>228</v>
      </c>
      <c r="B57" s="25">
        <f>AVERAGE(B52:B56)</f>
        <v>36.5</v>
      </c>
      <c r="C57" s="25">
        <f>AVERAGE(C52:C56)</f>
        <v>155.54333333333335</v>
      </c>
      <c r="D57" s="25">
        <f>AVERAGE(D52:D56)</f>
        <v>3.8485344984525743E-2</v>
      </c>
      <c r="E57" s="25">
        <f t="shared" si="7"/>
        <v>38.485344984525746</v>
      </c>
      <c r="F57" s="25">
        <f t="shared" ref="F57:G57" si="16">AVERAGE(F52:F56)</f>
        <v>1.4144365556162384E-3</v>
      </c>
      <c r="G57" s="25">
        <f t="shared" si="16"/>
        <v>1.4144365556162382</v>
      </c>
    </row>
    <row r="58" spans="1:7" x14ac:dyDescent="0.25">
      <c r="A58" s="24" t="s">
        <v>229</v>
      </c>
      <c r="B58" s="25">
        <f>_xlfn.STDEV.S(B52:B56)</f>
        <v>1.2247448713915889</v>
      </c>
      <c r="C58" s="25">
        <f t="shared" ref="C58:G58" si="17">_xlfn.STDEV.S(C52:C56)</f>
        <v>6.2240849394375486</v>
      </c>
      <c r="D58" s="25">
        <f t="shared" si="17"/>
        <v>2.7428535014881888E-2</v>
      </c>
      <c r="E58" s="25">
        <f t="shared" si="17"/>
        <v>27.428535014881888</v>
      </c>
      <c r="F58" s="25">
        <f t="shared" si="17"/>
        <v>1.011994656221133E-3</v>
      </c>
      <c r="G58" s="25">
        <f t="shared" si="17"/>
        <v>1.0119946562211333</v>
      </c>
    </row>
    <row r="59" spans="1:7" x14ac:dyDescent="0.25">
      <c r="A59" s="24" t="s">
        <v>180</v>
      </c>
      <c r="B59" s="25">
        <v>36</v>
      </c>
      <c r="C59" s="25">
        <v>153.56</v>
      </c>
      <c r="D59" s="24">
        <v>4.787911887857272E-2</v>
      </c>
      <c r="E59" s="25">
        <f t="shared" si="7"/>
        <v>47.879118878572719</v>
      </c>
      <c r="F59" s="25">
        <f>D59*(B59/1000)</f>
        <v>1.7236482796286177E-3</v>
      </c>
      <c r="G59" s="25">
        <f>F59*1000</f>
        <v>1.7236482796286177</v>
      </c>
    </row>
    <row r="60" spans="1:7" x14ac:dyDescent="0.25">
      <c r="A60" s="24" t="s">
        <v>181</v>
      </c>
      <c r="B60" s="25">
        <v>36.5</v>
      </c>
      <c r="C60" s="25">
        <v>150.76</v>
      </c>
      <c r="D60" s="24">
        <v>7.5277626069543052E-2</v>
      </c>
      <c r="E60" s="25">
        <f t="shared" si="7"/>
        <v>75.277626069543047</v>
      </c>
      <c r="F60" s="25">
        <f>D60*(B60/1000)</f>
        <v>2.7476333515383212E-3</v>
      </c>
      <c r="G60" s="25">
        <f>F60*1000</f>
        <v>2.7476333515383211</v>
      </c>
    </row>
    <row r="61" spans="1:7" x14ac:dyDescent="0.25">
      <c r="A61" s="24" t="s">
        <v>182</v>
      </c>
      <c r="B61" s="25">
        <v>35</v>
      </c>
      <c r="C61" s="25">
        <v>156.69999999999999</v>
      </c>
      <c r="D61" s="24">
        <v>4.1143273256872358E-2</v>
      </c>
      <c r="E61" s="25">
        <f t="shared" si="7"/>
        <v>41.143273256872355</v>
      </c>
      <c r="F61" s="25">
        <f>D61*(B61/1000)</f>
        <v>1.4400145639905328E-3</v>
      </c>
      <c r="G61" s="25">
        <f>F61*1000</f>
        <v>1.4400145639905328</v>
      </c>
    </row>
    <row r="62" spans="1:7" x14ac:dyDescent="0.25">
      <c r="A62" s="24" t="s">
        <v>183</v>
      </c>
      <c r="B62" s="25">
        <v>36</v>
      </c>
      <c r="D62" s="24">
        <v>4.9426542872747108E-2</v>
      </c>
      <c r="E62" s="25">
        <f t="shared" si="7"/>
        <v>49.426542872747106</v>
      </c>
      <c r="F62" s="25">
        <f>D62*(B62/1000)</f>
        <v>1.7793555434188956E-3</v>
      </c>
      <c r="G62" s="25">
        <f>F62*1000</f>
        <v>1.7793555434188957</v>
      </c>
    </row>
    <row r="63" spans="1:7" x14ac:dyDescent="0.25">
      <c r="A63" s="24" t="s">
        <v>184</v>
      </c>
      <c r="B63" s="25">
        <v>37.5</v>
      </c>
      <c r="D63" s="24">
        <v>6.7722555980338578E-2</v>
      </c>
      <c r="E63" s="25">
        <f t="shared" si="7"/>
        <v>67.722555980338583</v>
      </c>
      <c r="F63" s="25">
        <f>D63*(B63/1000)</f>
        <v>2.5395958492626966E-3</v>
      </c>
      <c r="G63" s="25">
        <f>F63*1000</f>
        <v>2.5395958492626964</v>
      </c>
    </row>
    <row r="64" spans="1:7" x14ac:dyDescent="0.25">
      <c r="A64" s="24" t="s">
        <v>228</v>
      </c>
      <c r="B64" s="25">
        <f>AVERAGE(B59:B63)</f>
        <v>36.200000000000003</v>
      </c>
      <c r="C64" s="25">
        <f>AVERAGE(C59:C63)</f>
        <v>153.67333333333332</v>
      </c>
      <c r="D64" s="25">
        <f>AVERAGE(D59:D63)</f>
        <v>5.6289823411614773E-2</v>
      </c>
      <c r="E64" s="25">
        <f t="shared" si="7"/>
        <v>56.289823411614776</v>
      </c>
      <c r="F64" s="25">
        <f t="shared" ref="F64:G64" si="18">AVERAGE(F59:F63)</f>
        <v>2.0460495175678127E-3</v>
      </c>
      <c r="G64" s="25">
        <f t="shared" si="18"/>
        <v>2.0460495175678126</v>
      </c>
    </row>
    <row r="65" spans="1:7" x14ac:dyDescent="0.25">
      <c r="A65" s="24" t="s">
        <v>229</v>
      </c>
      <c r="B65" s="25">
        <f>_xlfn.STDEV.S(B59:B63)</f>
        <v>0.90829510622924747</v>
      </c>
      <c r="C65" s="25">
        <f t="shared" ref="C65:G65" si="19">_xlfn.STDEV.S(C59:C63)</f>
        <v>2.9716213307440982</v>
      </c>
      <c r="D65" s="25">
        <f t="shared" si="19"/>
        <v>1.4478489008282608E-2</v>
      </c>
      <c r="E65" s="25">
        <f t="shared" si="19"/>
        <v>14.478489008282624</v>
      </c>
      <c r="F65" s="25">
        <f t="shared" si="19"/>
        <v>5.6527746652589093E-4</v>
      </c>
      <c r="G65" s="25">
        <f t="shared" si="19"/>
        <v>0.56527746652589106</v>
      </c>
    </row>
    <row r="66" spans="1:7" x14ac:dyDescent="0.25">
      <c r="A66" s="24" t="s">
        <v>204</v>
      </c>
      <c r="B66" s="25">
        <v>36</v>
      </c>
      <c r="C66" s="25">
        <v>154.34</v>
      </c>
      <c r="D66" s="24">
        <v>6.6721281631166945E-2</v>
      </c>
      <c r="E66" s="25">
        <f t="shared" si="7"/>
        <v>66.721281631166946</v>
      </c>
      <c r="F66" s="25">
        <f>D66*(B66/1000)</f>
        <v>2.4019661387220097E-3</v>
      </c>
      <c r="G66" s="25">
        <f>F66*1000</f>
        <v>2.4019661387220097</v>
      </c>
    </row>
    <row r="67" spans="1:7" x14ac:dyDescent="0.25">
      <c r="A67" s="24" t="s">
        <v>186</v>
      </c>
      <c r="B67" s="25">
        <v>37</v>
      </c>
      <c r="C67" s="25">
        <v>154.43</v>
      </c>
      <c r="D67" s="24">
        <v>5.3795740032768921E-2</v>
      </c>
      <c r="E67" s="25">
        <f t="shared" si="7"/>
        <v>53.795740032768919</v>
      </c>
      <c r="F67" s="25">
        <f>D67*(B67/1000)</f>
        <v>1.9904423812124499E-3</v>
      </c>
      <c r="G67" s="25">
        <f>F67*1000</f>
        <v>1.9904423812124499</v>
      </c>
    </row>
    <row r="68" spans="1:7" x14ac:dyDescent="0.25">
      <c r="A68" s="24" t="s">
        <v>185</v>
      </c>
      <c r="B68" s="25">
        <v>35</v>
      </c>
      <c r="C68" s="25">
        <v>154.44999999999999</v>
      </c>
      <c r="D68" s="24">
        <v>7.6369925359548507E-2</v>
      </c>
      <c r="E68" s="25">
        <f t="shared" si="7"/>
        <v>76.369925359548503</v>
      </c>
      <c r="F68" s="25">
        <f>D68*(B68/1000)</f>
        <v>2.672947387584198E-3</v>
      </c>
      <c r="G68" s="25">
        <f>F68*1000</f>
        <v>2.6729473875841978</v>
      </c>
    </row>
    <row r="69" spans="1:7" x14ac:dyDescent="0.25">
      <c r="A69" s="24" t="s">
        <v>187</v>
      </c>
      <c r="B69" s="25">
        <v>41</v>
      </c>
      <c r="D69" s="24">
        <v>4.6604769706899668E-2</v>
      </c>
      <c r="E69" s="25">
        <f t="shared" si="7"/>
        <v>46.604769706899667</v>
      </c>
      <c r="F69" s="25">
        <f>D69*(B69/1000)</f>
        <v>1.9107955579828865E-3</v>
      </c>
      <c r="G69" s="25">
        <f>F69*1000</f>
        <v>1.9107955579828866</v>
      </c>
    </row>
    <row r="70" spans="1:7" x14ac:dyDescent="0.25">
      <c r="A70" s="24" t="s">
        <v>188</v>
      </c>
      <c r="B70" s="25">
        <v>34</v>
      </c>
      <c r="D70" s="24">
        <v>6.2989259056981606E-2</v>
      </c>
      <c r="E70" s="25">
        <f t="shared" si="7"/>
        <v>62.989259056981609</v>
      </c>
      <c r="F70" s="25">
        <f>D70*(B70/1000)</f>
        <v>2.1416348079373749E-3</v>
      </c>
      <c r="G70" s="25">
        <f>F70*1000</f>
        <v>2.141634807937375</v>
      </c>
    </row>
    <row r="71" spans="1:7" x14ac:dyDescent="0.25">
      <c r="A71" s="24" t="s">
        <v>228</v>
      </c>
      <c r="B71" s="25">
        <f>AVERAGE(B66:B70)</f>
        <v>36.6</v>
      </c>
      <c r="C71" s="25">
        <f>AVERAGE(C66:C70)</f>
        <v>154.40666666666667</v>
      </c>
      <c r="D71" s="25">
        <f>AVERAGE(D66:D70)</f>
        <v>6.129619515747313E-2</v>
      </c>
      <c r="E71" s="25">
        <f t="shared" si="7"/>
        <v>61.296195157473129</v>
      </c>
      <c r="F71" s="25">
        <f t="shared" ref="F71:G71" si="20">AVERAGE(F66:F70)</f>
        <v>2.223557254687784E-3</v>
      </c>
      <c r="G71" s="25">
        <f t="shared" si="20"/>
        <v>2.2235572546877842</v>
      </c>
    </row>
    <row r="72" spans="1:7" x14ac:dyDescent="0.25">
      <c r="A72" s="24" t="s">
        <v>229</v>
      </c>
      <c r="B72" s="25">
        <f>_xlfn.STDEV.S(B66:B70)</f>
        <v>2.7018512172212592</v>
      </c>
      <c r="C72" s="25">
        <f t="shared" ref="C72:G72" si="21">_xlfn.STDEV.S(C66:C70)</f>
        <v>5.8594652770818365E-2</v>
      </c>
      <c r="D72" s="25">
        <f t="shared" si="21"/>
        <v>1.152833660667585E-2</v>
      </c>
      <c r="E72" s="25">
        <f t="shared" si="21"/>
        <v>11.528336606675873</v>
      </c>
      <c r="F72" s="25">
        <f t="shared" si="21"/>
        <v>3.1331092060831334E-4</v>
      </c>
      <c r="G72" s="25">
        <f t="shared" si="21"/>
        <v>0.31331092060831217</v>
      </c>
    </row>
    <row r="73" spans="1:7" x14ac:dyDescent="0.25">
      <c r="A73" s="24" t="s">
        <v>189</v>
      </c>
      <c r="B73" s="25">
        <v>46.5</v>
      </c>
      <c r="C73" s="25">
        <v>159.6</v>
      </c>
      <c r="D73" s="24">
        <v>4.5239395594392842E-2</v>
      </c>
      <c r="E73" s="25">
        <f t="shared" si="7"/>
        <v>45.239395594392839</v>
      </c>
      <c r="F73" s="25">
        <f>D73*(B73/1000)</f>
        <v>2.1036318951392673E-3</v>
      </c>
      <c r="G73" s="25">
        <f>F73*1000</f>
        <v>2.1036318951392672</v>
      </c>
    </row>
    <row r="74" spans="1:7" x14ac:dyDescent="0.25">
      <c r="A74" s="24" t="s">
        <v>190</v>
      </c>
      <c r="B74" s="25">
        <v>41</v>
      </c>
      <c r="C74" s="25">
        <v>154.49</v>
      </c>
      <c r="D74" s="24">
        <v>5.3886764973602744E-2</v>
      </c>
      <c r="E74" s="25">
        <f t="shared" si="7"/>
        <v>53.886764973602745</v>
      </c>
      <c r="F74" s="25">
        <f>D74*(B74/1000)</f>
        <v>2.2093573639177127E-3</v>
      </c>
      <c r="G74" s="25">
        <f>F74*1000</f>
        <v>2.2093573639177126</v>
      </c>
    </row>
    <row r="75" spans="1:7" x14ac:dyDescent="0.25">
      <c r="A75" s="24" t="s">
        <v>191</v>
      </c>
      <c r="B75" s="25">
        <v>42.5</v>
      </c>
      <c r="C75" s="25">
        <v>159.88999999999999</v>
      </c>
      <c r="D75" s="24">
        <v>4.4693245949390094E-2</v>
      </c>
      <c r="E75" s="25">
        <f t="shared" si="7"/>
        <v>44.693245949390096</v>
      </c>
      <c r="F75" s="25">
        <f>D75*(B75/1000)</f>
        <v>1.8994629528490791E-3</v>
      </c>
      <c r="G75" s="25">
        <f>F75*1000</f>
        <v>1.8994629528490792</v>
      </c>
    </row>
    <row r="76" spans="1:7" x14ac:dyDescent="0.25">
      <c r="A76" s="24" t="s">
        <v>192</v>
      </c>
      <c r="B76" s="25">
        <v>40.5</v>
      </c>
      <c r="D76" s="24">
        <v>2.239213544511192E-2</v>
      </c>
      <c r="E76" s="25">
        <f t="shared" si="7"/>
        <v>22.392135445111919</v>
      </c>
      <c r="F76" s="25">
        <f>D76*(B76/1000)</f>
        <v>9.0688148552703276E-4</v>
      </c>
      <c r="G76" s="25">
        <f>F76*1000</f>
        <v>0.90688148552703274</v>
      </c>
    </row>
    <row r="77" spans="1:7" x14ac:dyDescent="0.25">
      <c r="A77" s="24" t="s">
        <v>193</v>
      </c>
      <c r="B77" s="25">
        <v>40.5</v>
      </c>
      <c r="D77" s="24">
        <v>4.1234298197706139E-2</v>
      </c>
      <c r="E77" s="25">
        <f t="shared" si="7"/>
        <v>41.234298197706138</v>
      </c>
      <c r="F77" s="25">
        <f>D77*(B77/1000)</f>
        <v>1.6699890770070986E-3</v>
      </c>
      <c r="G77" s="25">
        <f>F77*1000</f>
        <v>1.6699890770070986</v>
      </c>
    </row>
    <row r="78" spans="1:7" x14ac:dyDescent="0.25">
      <c r="A78" s="24" t="s">
        <v>228</v>
      </c>
      <c r="B78" s="25">
        <f>AVERAGE(B73:B77)</f>
        <v>42.2</v>
      </c>
      <c r="C78" s="25">
        <f>AVERAGE(C73:C77)</f>
        <v>157.99333333333334</v>
      </c>
      <c r="D78" s="25">
        <f>AVERAGE(D73:D77)</f>
        <v>4.1489168032040745E-2</v>
      </c>
      <c r="E78" s="25">
        <f t="shared" si="7"/>
        <v>41.489168032040745</v>
      </c>
      <c r="F78" s="25">
        <f t="shared" ref="F78:G78" si="22">AVERAGE(F73:F77)</f>
        <v>1.7578645548880383E-3</v>
      </c>
      <c r="G78" s="25">
        <f t="shared" si="22"/>
        <v>1.7578645548880381</v>
      </c>
    </row>
    <row r="79" spans="1:7" x14ac:dyDescent="0.25">
      <c r="A79" s="24" t="s">
        <v>229</v>
      </c>
      <c r="B79" s="25">
        <f>_xlfn.STDEV.S(B73:B77)</f>
        <v>2.5396850198400589</v>
      </c>
      <c r="C79" s="25">
        <f t="shared" ref="C79:G79" si="23">_xlfn.STDEV.S(C73:C77)</f>
        <v>3.037438613920167</v>
      </c>
      <c r="D79" s="25">
        <f t="shared" si="23"/>
        <v>1.1648952144441732E-2</v>
      </c>
      <c r="E79" s="25">
        <f t="shared" si="23"/>
        <v>11.648952144441708</v>
      </c>
      <c r="F79" s="25">
        <f t="shared" si="23"/>
        <v>5.1849426237108209E-4</v>
      </c>
      <c r="G79" s="25">
        <f t="shared" si="23"/>
        <v>0.5184942623710822</v>
      </c>
    </row>
    <row r="80" spans="1:7" x14ac:dyDescent="0.25">
      <c r="A80" s="24" t="s">
        <v>194</v>
      </c>
      <c r="B80" s="25">
        <v>42</v>
      </c>
      <c r="C80" s="25">
        <v>157.56</v>
      </c>
      <c r="D80" s="24">
        <v>2.4030584380120158E-2</v>
      </c>
      <c r="E80" s="25">
        <f t="shared" si="7"/>
        <v>24.030584380120157</v>
      </c>
      <c r="F80" s="25">
        <f>D80*(B80/1000)</f>
        <v>1.0092845439650467E-3</v>
      </c>
      <c r="G80" s="25">
        <f>F80*1000</f>
        <v>1.0092845439650466</v>
      </c>
    </row>
    <row r="81" spans="1:7" x14ac:dyDescent="0.25">
      <c r="A81" s="24" t="s">
        <v>195</v>
      </c>
      <c r="B81" s="25">
        <v>41</v>
      </c>
      <c r="C81" s="25">
        <v>158.25</v>
      </c>
      <c r="D81" s="24">
        <v>3.7047150919351873E-2</v>
      </c>
      <c r="E81" s="25">
        <f t="shared" si="7"/>
        <v>37.047150919351871</v>
      </c>
      <c r="F81" s="25">
        <f>D81*(B81/1000)</f>
        <v>1.5189331876934269E-3</v>
      </c>
      <c r="G81" s="25">
        <f>F81*1000</f>
        <v>1.5189331876934269</v>
      </c>
    </row>
    <row r="82" spans="1:7" x14ac:dyDescent="0.25">
      <c r="A82" s="24" t="s">
        <v>196</v>
      </c>
      <c r="B82" s="25">
        <v>37.5</v>
      </c>
      <c r="C82" s="25">
        <v>156.72999999999999</v>
      </c>
      <c r="D82" s="24">
        <v>4.6695794647733449E-2</v>
      </c>
      <c r="E82" s="25">
        <f t="shared" si="7"/>
        <v>46.69579464773345</v>
      </c>
      <c r="F82" s="25">
        <f>D82*(B82/1000)</f>
        <v>1.7510922992900043E-3</v>
      </c>
      <c r="G82" s="25">
        <f>F82*1000</f>
        <v>1.7510922992900044</v>
      </c>
    </row>
    <row r="83" spans="1:7" x14ac:dyDescent="0.25">
      <c r="A83" s="24" t="s">
        <v>197</v>
      </c>
      <c r="B83" s="25">
        <v>40</v>
      </c>
      <c r="D83" s="24">
        <v>3.1312579646823192E-2</v>
      </c>
      <c r="E83" s="25">
        <f t="shared" si="7"/>
        <v>31.312579646823192</v>
      </c>
      <c r="F83" s="25">
        <f>D83*(B83/1000)</f>
        <v>1.2525031858729278E-3</v>
      </c>
      <c r="G83" s="25">
        <f>F83*1000</f>
        <v>1.2525031858729279</v>
      </c>
    </row>
    <row r="84" spans="1:7" x14ac:dyDescent="0.25">
      <c r="A84" s="24" t="s">
        <v>198</v>
      </c>
      <c r="B84" s="25">
        <v>42.5</v>
      </c>
      <c r="D84" s="24">
        <v>3.3679228108501692E-2</v>
      </c>
      <c r="E84" s="25">
        <f t="shared" si="7"/>
        <v>33.67922810850169</v>
      </c>
      <c r="F84" s="25">
        <f>D84*(B84/1000)</f>
        <v>1.4313671946113221E-3</v>
      </c>
      <c r="G84" s="25">
        <f>F84*1000</f>
        <v>1.431367194611322</v>
      </c>
    </row>
    <row r="85" spans="1:7" x14ac:dyDescent="0.25">
      <c r="A85" s="24" t="s">
        <v>228</v>
      </c>
      <c r="B85" s="25">
        <f>AVERAGE(B80:B84)</f>
        <v>40.6</v>
      </c>
      <c r="C85" s="25">
        <f>AVERAGE(C80:C84)</f>
        <v>157.51333333333332</v>
      </c>
      <c r="D85" s="25">
        <f>AVERAGE(D80:D84)</f>
        <v>3.455306754050607E-2</v>
      </c>
      <c r="E85" s="25">
        <f t="shared" si="7"/>
        <v>34.553067540506071</v>
      </c>
      <c r="F85" s="25">
        <f t="shared" ref="F85:G85" si="24">AVERAGE(F80:F84)</f>
        <v>1.3926360822865455E-3</v>
      </c>
      <c r="G85" s="25">
        <f t="shared" si="24"/>
        <v>1.3926360822865456</v>
      </c>
    </row>
    <row r="86" spans="1:7" x14ac:dyDescent="0.25">
      <c r="A86" s="24" t="s">
        <v>229</v>
      </c>
      <c r="B86" s="25">
        <f>_xlfn.STDEV.S(B80:B84)</f>
        <v>1.9811612756158949</v>
      </c>
      <c r="C86" s="25">
        <f t="shared" ref="C86:G86" si="25">_xlfn.STDEV.S(C80:C84)</f>
        <v>0.76107380281635073</v>
      </c>
      <c r="D86" s="25">
        <f t="shared" si="25"/>
        <v>8.3014047381131002E-3</v>
      </c>
      <c r="E86" s="25">
        <f t="shared" si="25"/>
        <v>8.3014047381130744</v>
      </c>
      <c r="F86" s="25">
        <f t="shared" si="25"/>
        <v>2.7952528865705131E-4</v>
      </c>
      <c r="G86" s="25">
        <f t="shared" si="25"/>
        <v>0.27952528865705162</v>
      </c>
    </row>
    <row r="87" spans="1:7" x14ac:dyDescent="0.25">
      <c r="A87" s="24" t="s">
        <v>199</v>
      </c>
      <c r="B87" s="25">
        <v>37.5</v>
      </c>
      <c r="C87" s="25">
        <v>153.54</v>
      </c>
      <c r="D87" s="24">
        <v>7.3821227016202418E-2</v>
      </c>
      <c r="E87" s="25">
        <f t="shared" ref="E87:E92" si="26">D87*1000</f>
        <v>73.821227016202414</v>
      </c>
      <c r="F87" s="25">
        <f>D87*(B87/1000)</f>
        <v>2.7682960131075905E-3</v>
      </c>
      <c r="G87" s="25">
        <f>F87*1000</f>
        <v>2.7682960131075904</v>
      </c>
    </row>
    <row r="88" spans="1:7" x14ac:dyDescent="0.25">
      <c r="A88" s="24" t="s">
        <v>200</v>
      </c>
      <c r="B88" s="25">
        <v>43</v>
      </c>
      <c r="C88" s="25">
        <v>149.16999999999999</v>
      </c>
      <c r="D88" s="24">
        <v>3.8412525031858706E-2</v>
      </c>
      <c r="E88" s="25">
        <f t="shared" si="26"/>
        <v>38.412525031858706</v>
      </c>
      <c r="F88" s="25">
        <f>D88*(B88/1000)</f>
        <v>1.6517385763699243E-3</v>
      </c>
      <c r="G88" s="25">
        <f>F88*1000</f>
        <v>1.6517385763699242</v>
      </c>
    </row>
    <row r="89" spans="1:7" x14ac:dyDescent="0.25">
      <c r="A89" s="24" t="s">
        <v>201</v>
      </c>
      <c r="B89" s="25">
        <v>36.5</v>
      </c>
      <c r="C89" s="25">
        <v>150.77000000000001</v>
      </c>
      <c r="D89" s="24">
        <v>7.1090478791188794E-2</v>
      </c>
      <c r="E89" s="25">
        <f t="shared" si="26"/>
        <v>71.090478791188787</v>
      </c>
      <c r="F89" s="25">
        <f>D89*(B89/1000)</f>
        <v>2.5948024758783907E-3</v>
      </c>
      <c r="G89" s="25">
        <f>F89*1000</f>
        <v>2.5948024758783905</v>
      </c>
    </row>
    <row r="90" spans="1:7" x14ac:dyDescent="0.25">
      <c r="A90" s="24" t="s">
        <v>202</v>
      </c>
      <c r="B90" s="25">
        <v>39</v>
      </c>
      <c r="D90" s="24">
        <v>5.0973966866921488E-2</v>
      </c>
      <c r="E90" s="25">
        <f t="shared" si="26"/>
        <v>50.973966866921486</v>
      </c>
      <c r="F90" s="25">
        <f>D90*(B90/1000)</f>
        <v>1.9879847078099382E-3</v>
      </c>
      <c r="G90" s="25">
        <f>F90*1000</f>
        <v>1.9879847078099382</v>
      </c>
    </row>
    <row r="91" spans="1:7" x14ac:dyDescent="0.25">
      <c r="A91" s="24" t="s">
        <v>203</v>
      </c>
      <c r="B91" s="25">
        <v>38.5</v>
      </c>
      <c r="D91" s="24">
        <v>1.2834516657564122E-2</v>
      </c>
      <c r="E91" s="25">
        <f t="shared" si="26"/>
        <v>12.834516657564121</v>
      </c>
      <c r="F91" s="25">
        <f>D91*(B91/1000)</f>
        <v>4.9412889131621868E-4</v>
      </c>
      <c r="G91" s="25">
        <f>F91*1000</f>
        <v>0.49412889131621868</v>
      </c>
    </row>
    <row r="92" spans="1:7" x14ac:dyDescent="0.25">
      <c r="A92" s="24" t="s">
        <v>228</v>
      </c>
      <c r="B92" s="25">
        <f>AVERAGE(B87:B91)</f>
        <v>38.9</v>
      </c>
      <c r="C92" s="25">
        <f>AVERAGE(C87:C91)</f>
        <v>151.16</v>
      </c>
      <c r="D92" s="25">
        <f>AVERAGE(D87:D91)</f>
        <v>4.9426542872747108E-2</v>
      </c>
      <c r="E92" s="25">
        <f t="shared" si="26"/>
        <v>49.426542872747106</v>
      </c>
      <c r="F92" s="25">
        <f t="shared" ref="F92:G92" si="27">AVERAGE(F87:F91)</f>
        <v>1.8993901328964128E-3</v>
      </c>
      <c r="G92" s="25">
        <f t="shared" si="27"/>
        <v>1.8993901328964125</v>
      </c>
    </row>
    <row r="93" spans="1:7" x14ac:dyDescent="0.25">
      <c r="A93" s="24" t="s">
        <v>229</v>
      </c>
      <c r="B93" s="25">
        <f>_xlfn.STDEV.S(B87:B91)</f>
        <v>2.4849547279578359</v>
      </c>
      <c r="C93" s="25">
        <f t="shared" ref="C93:G93" si="28">_xlfn.STDEV.S(C87:C91)</f>
        <v>2.2109500220493459</v>
      </c>
      <c r="D93" s="25">
        <f t="shared" si="28"/>
        <v>2.5135165736906773E-2</v>
      </c>
      <c r="E93" s="25">
        <f t="shared" si="28"/>
        <v>25.135165736906799</v>
      </c>
      <c r="F93" s="25">
        <f t="shared" si="28"/>
        <v>9.0588840436872458E-4</v>
      </c>
      <c r="G93" s="25">
        <f t="shared" si="28"/>
        <v>0.90588840436872398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zoomScale="80" zoomScaleNormal="80" workbookViewId="0">
      <pane ySplit="1" topLeftCell="A2" activePane="bottomLeft" state="frozen"/>
      <selection pane="bottomLeft" activeCell="R39" sqref="R39"/>
    </sheetView>
  </sheetViews>
  <sheetFormatPr defaultRowHeight="15" x14ac:dyDescent="0.25"/>
  <cols>
    <col min="1" max="1" width="14.28515625" style="4" bestFit="1" customWidth="1"/>
    <col min="2" max="2" width="10.85546875" style="8" bestFit="1" customWidth="1"/>
    <col min="3" max="3" width="9" style="10"/>
    <col min="4" max="4" width="10.5703125" style="3" bestFit="1" customWidth="1"/>
    <col min="5" max="5" width="9.42578125" style="3" bestFit="1" customWidth="1"/>
    <col min="6" max="6" width="9.42578125" style="3" customWidth="1"/>
    <col min="7" max="8" width="9" style="3"/>
    <col min="9" max="9" width="12" style="22" bestFit="1" customWidth="1"/>
    <col min="10" max="10" width="14.85546875" style="22" customWidth="1"/>
    <col min="11" max="11" width="9" style="5"/>
    <col min="12" max="12" width="9" style="6"/>
    <col min="13" max="13" width="12.42578125" style="5" bestFit="1" customWidth="1"/>
    <col min="14" max="14" width="9" style="5"/>
    <col min="15" max="18" width="9" style="13"/>
  </cols>
  <sheetData>
    <row r="1" spans="1:18" s="5" customFormat="1" x14ac:dyDescent="0.25">
      <c r="A1" s="20" t="s">
        <v>205</v>
      </c>
      <c r="B1" s="14" t="s">
        <v>9</v>
      </c>
      <c r="C1" s="21" t="s">
        <v>208</v>
      </c>
      <c r="D1" s="3" t="s">
        <v>69</v>
      </c>
      <c r="E1" s="3" t="s">
        <v>137</v>
      </c>
      <c r="F1" s="3" t="s">
        <v>211</v>
      </c>
      <c r="G1" s="3" t="s">
        <v>136</v>
      </c>
      <c r="H1" s="3" t="s">
        <v>138</v>
      </c>
      <c r="I1" s="3" t="s">
        <v>210</v>
      </c>
      <c r="J1" s="22" t="s">
        <v>209</v>
      </c>
      <c r="L1" s="6"/>
      <c r="M1" s="6"/>
      <c r="N1" s="6"/>
      <c r="O1" s="13"/>
      <c r="P1" s="13"/>
      <c r="Q1" s="13"/>
      <c r="R1" s="13"/>
    </row>
    <row r="2" spans="1:18" x14ac:dyDescent="0.25">
      <c r="A2" s="5">
        <v>0</v>
      </c>
      <c r="B2" s="7">
        <v>43.1</v>
      </c>
      <c r="C2" s="9">
        <v>0.24333333333333301</v>
      </c>
      <c r="D2" s="17">
        <v>0</v>
      </c>
      <c r="E2" s="16">
        <v>0</v>
      </c>
      <c r="F2" s="16"/>
      <c r="G2" s="3">
        <v>0</v>
      </c>
      <c r="I2" s="22">
        <f>((G2*100)*(1.2)*(250))</f>
        <v>0</v>
      </c>
      <c r="J2" s="22">
        <f>I2*1050</f>
        <v>0</v>
      </c>
      <c r="K2" s="15"/>
      <c r="L2" s="15"/>
    </row>
    <row r="3" spans="1:18" x14ac:dyDescent="0.25">
      <c r="A3" s="5">
        <v>2</v>
      </c>
      <c r="B3" s="7">
        <v>43.7</v>
      </c>
      <c r="C3" s="9">
        <v>1.1766666666666701</v>
      </c>
      <c r="D3" s="17">
        <v>0</v>
      </c>
      <c r="E3" s="3">
        <v>0</v>
      </c>
      <c r="G3" s="3">
        <v>0</v>
      </c>
      <c r="I3" s="22">
        <f t="shared" ref="I3:I14" si="0">((G3*100)*(1.2)*(250))</f>
        <v>0</v>
      </c>
      <c r="J3" s="22">
        <f t="shared" ref="J3:J14" si="1">I3*1050</f>
        <v>0</v>
      </c>
      <c r="K3" s="18"/>
    </row>
    <row r="4" spans="1:18" x14ac:dyDescent="0.25">
      <c r="A4" s="5">
        <v>4</v>
      </c>
      <c r="B4" s="7">
        <v>38.4</v>
      </c>
      <c r="C4" s="9">
        <v>139.03</v>
      </c>
      <c r="D4" s="15">
        <v>7.9373748407063349E-3</v>
      </c>
      <c r="E4" s="3">
        <f t="shared" ref="E4:E41" si="2">D4*1000</f>
        <v>7.9373748407063349</v>
      </c>
      <c r="G4" s="3">
        <f>D4*(B4/1000)</f>
        <v>3.0479519388312322E-4</v>
      </c>
      <c r="I4" s="22">
        <f t="shared" si="0"/>
        <v>9.1438558164936961</v>
      </c>
      <c r="J4" s="22">
        <f t="shared" si="1"/>
        <v>9601.0486073183802</v>
      </c>
      <c r="K4" s="18"/>
    </row>
    <row r="5" spans="1:18" x14ac:dyDescent="0.25">
      <c r="A5" s="5">
        <v>5</v>
      </c>
      <c r="B5" s="7">
        <v>36.1</v>
      </c>
      <c r="C5" s="9">
        <v>138.91</v>
      </c>
      <c r="D5" s="15">
        <v>3.7356635718186773E-2</v>
      </c>
      <c r="E5" s="3">
        <f t="shared" si="2"/>
        <v>37.356635718186773</v>
      </c>
      <c r="G5" s="3">
        <f>D5*(B5/1000)</f>
        <v>1.3485745494265424E-3</v>
      </c>
      <c r="H5" s="3">
        <f>G5*1000</f>
        <v>1.3485745494265424</v>
      </c>
      <c r="I5" s="22">
        <f t="shared" si="0"/>
        <v>40.457236482796276</v>
      </c>
      <c r="J5" s="22">
        <f t="shared" si="1"/>
        <v>42480.098306936088</v>
      </c>
      <c r="K5" s="18"/>
    </row>
    <row r="6" spans="1:18" x14ac:dyDescent="0.25">
      <c r="A6" s="5">
        <v>6</v>
      </c>
      <c r="B6" s="7">
        <v>36.700000000000003</v>
      </c>
      <c r="C6" s="9">
        <v>146.13999999999999</v>
      </c>
      <c r="D6" s="15">
        <v>2.6124158019297274E-2</v>
      </c>
      <c r="E6" s="3">
        <f t="shared" si="2"/>
        <v>26.124158019297273</v>
      </c>
      <c r="G6" s="3">
        <f t="shared" ref="G6:G41" si="3">D6*(B6/1000)</f>
        <v>9.5875659930821E-4</v>
      </c>
      <c r="H6" s="3">
        <f t="shared" ref="H6:H41" si="4">G6*1000</f>
        <v>0.95875659930821</v>
      </c>
      <c r="I6" s="22">
        <f t="shared" si="0"/>
        <v>28.762697979246298</v>
      </c>
      <c r="J6" s="22">
        <f t="shared" si="1"/>
        <v>30200.832878208614</v>
      </c>
      <c r="K6" s="18"/>
    </row>
    <row r="7" spans="1:18" x14ac:dyDescent="0.25">
      <c r="A7" s="5">
        <v>8</v>
      </c>
      <c r="B7" s="7">
        <v>36.9</v>
      </c>
      <c r="C7" s="9">
        <v>157.54666666666699</v>
      </c>
      <c r="D7" s="15">
        <v>4.1634807937374833E-2</v>
      </c>
      <c r="E7" s="3">
        <f t="shared" si="2"/>
        <v>41.634807937374831</v>
      </c>
      <c r="G7" s="3">
        <f t="shared" si="3"/>
        <v>1.5363244128891312E-3</v>
      </c>
      <c r="H7" s="3">
        <f t="shared" si="4"/>
        <v>1.5363244128891314</v>
      </c>
      <c r="I7" s="22">
        <f t="shared" si="0"/>
        <v>46.089732386673937</v>
      </c>
      <c r="J7" s="22">
        <f t="shared" si="1"/>
        <v>48394.219006007632</v>
      </c>
      <c r="K7" s="18"/>
    </row>
    <row r="8" spans="1:18" x14ac:dyDescent="0.25">
      <c r="A8" s="5">
        <v>10</v>
      </c>
      <c r="B8" s="7">
        <v>36.700000000000003</v>
      </c>
      <c r="C8" s="9">
        <v>152.70666666666699</v>
      </c>
      <c r="D8" s="15">
        <v>6.8141270708174037E-2</v>
      </c>
      <c r="E8" s="3">
        <f t="shared" si="2"/>
        <v>68.141270708174034</v>
      </c>
      <c r="G8" s="3">
        <f t="shared" si="3"/>
        <v>2.5007846349899875E-3</v>
      </c>
      <c r="H8" s="3">
        <f t="shared" si="4"/>
        <v>2.5007846349899876</v>
      </c>
      <c r="I8" s="22">
        <f t="shared" si="0"/>
        <v>75.023539049699622</v>
      </c>
      <c r="J8" s="22">
        <f t="shared" si="1"/>
        <v>78774.716002184607</v>
      </c>
      <c r="K8" s="18"/>
    </row>
    <row r="9" spans="1:18" x14ac:dyDescent="0.25">
      <c r="A9" s="5">
        <v>15</v>
      </c>
      <c r="B9" s="7">
        <v>36.5</v>
      </c>
      <c r="C9" s="9">
        <v>155.54333333333301</v>
      </c>
      <c r="D9" s="15">
        <v>3.8485344984525743E-2</v>
      </c>
      <c r="E9" s="3">
        <f t="shared" si="2"/>
        <v>38.485344984525746</v>
      </c>
      <c r="G9" s="3">
        <f t="shared" si="3"/>
        <v>1.4047150919351895E-3</v>
      </c>
      <c r="H9" s="3">
        <f t="shared" si="4"/>
        <v>1.4047150919351894</v>
      </c>
      <c r="I9" s="22">
        <f t="shared" si="0"/>
        <v>42.141452758055685</v>
      </c>
      <c r="J9" s="22">
        <f t="shared" si="1"/>
        <v>44248.525395958466</v>
      </c>
      <c r="K9" s="18"/>
    </row>
    <row r="10" spans="1:18" x14ac:dyDescent="0.25">
      <c r="A10" s="5">
        <v>20</v>
      </c>
      <c r="B10" s="7">
        <v>36.200000000000003</v>
      </c>
      <c r="C10" s="9">
        <v>153.67333333333301</v>
      </c>
      <c r="D10" s="15">
        <v>5.6289823411614773E-2</v>
      </c>
      <c r="E10" s="3">
        <f t="shared" si="2"/>
        <v>56.289823411614776</v>
      </c>
      <c r="G10" s="3">
        <f t="shared" si="3"/>
        <v>2.0376916075004548E-3</v>
      </c>
      <c r="H10" s="3">
        <f t="shared" si="4"/>
        <v>2.037691607500455</v>
      </c>
      <c r="I10" s="22">
        <f t="shared" si="0"/>
        <v>61.13074822501364</v>
      </c>
      <c r="J10" s="22">
        <f t="shared" si="1"/>
        <v>64187.285636264322</v>
      </c>
      <c r="K10" s="18"/>
    </row>
    <row r="11" spans="1:18" x14ac:dyDescent="0.25">
      <c r="A11" s="5">
        <v>25</v>
      </c>
      <c r="B11" s="7">
        <v>36.6</v>
      </c>
      <c r="C11" s="9">
        <v>154.40666666666701</v>
      </c>
      <c r="D11" s="15">
        <v>6.129619515747313E-2</v>
      </c>
      <c r="E11" s="3">
        <f t="shared" si="2"/>
        <v>61.296195157473129</v>
      </c>
      <c r="G11" s="3">
        <f t="shared" si="3"/>
        <v>2.2434407427635167E-3</v>
      </c>
      <c r="H11" s="3">
        <f t="shared" si="4"/>
        <v>2.2434407427635166</v>
      </c>
      <c r="I11" s="22">
        <f t="shared" si="0"/>
        <v>67.303222282905494</v>
      </c>
      <c r="J11" s="22">
        <f t="shared" si="1"/>
        <v>70668.383397050769</v>
      </c>
      <c r="K11" s="18"/>
    </row>
    <row r="12" spans="1:18" x14ac:dyDescent="0.25">
      <c r="A12" s="5">
        <v>30</v>
      </c>
      <c r="B12" s="7">
        <v>42.2</v>
      </c>
      <c r="C12" s="9">
        <v>157.993333333333</v>
      </c>
      <c r="D12" s="15">
        <v>4.1489168032040745E-2</v>
      </c>
      <c r="E12" s="3">
        <f t="shared" si="2"/>
        <v>41.489168032040745</v>
      </c>
      <c r="G12" s="3">
        <f t="shared" si="3"/>
        <v>1.7508428909521194E-3</v>
      </c>
      <c r="H12" s="3">
        <f t="shared" si="4"/>
        <v>1.7508428909521194</v>
      </c>
      <c r="I12" s="22">
        <f t="shared" si="0"/>
        <v>52.525286728563579</v>
      </c>
      <c r="J12" s="22">
        <f t="shared" si="1"/>
        <v>55151.551064991756</v>
      </c>
      <c r="K12" s="18"/>
    </row>
    <row r="13" spans="1:18" x14ac:dyDescent="0.25">
      <c r="A13" s="5">
        <v>60</v>
      </c>
      <c r="B13" s="7"/>
      <c r="C13" s="9">
        <v>157.51333333333301</v>
      </c>
      <c r="D13" s="15">
        <v>3.455306754050607E-2</v>
      </c>
      <c r="E13" s="3">
        <f t="shared" si="2"/>
        <v>34.553067540506071</v>
      </c>
      <c r="H13" s="3">
        <f t="shared" si="4"/>
        <v>0</v>
      </c>
      <c r="K13" s="18"/>
    </row>
    <row r="14" spans="1:18" x14ac:dyDescent="0.25">
      <c r="A14" s="5">
        <v>90</v>
      </c>
      <c r="B14" s="7">
        <v>38.9</v>
      </c>
      <c r="C14" s="9">
        <v>151.16</v>
      </c>
      <c r="D14" s="15">
        <v>4.9426542872747108E-2</v>
      </c>
      <c r="E14" s="3">
        <f t="shared" si="2"/>
        <v>49.426542872747106</v>
      </c>
      <c r="G14" s="3">
        <f t="shared" si="3"/>
        <v>1.9226925177498624E-3</v>
      </c>
      <c r="H14" s="3">
        <f t="shared" si="4"/>
        <v>1.9226925177498624</v>
      </c>
      <c r="I14" s="22">
        <f t="shared" si="0"/>
        <v>57.680775532495872</v>
      </c>
      <c r="J14" s="22">
        <f t="shared" si="1"/>
        <v>60564.814309120666</v>
      </c>
      <c r="K14" s="18"/>
    </row>
    <row r="15" spans="1:18" x14ac:dyDescent="0.25">
      <c r="J15" s="22">
        <f t="shared" ref="J15:J41" si="5">I15*1250</f>
        <v>0</v>
      </c>
    </row>
    <row r="16" spans="1:18" x14ac:dyDescent="0.25">
      <c r="J16" s="22">
        <f t="shared" si="5"/>
        <v>0</v>
      </c>
    </row>
    <row r="17" spans="1:11" x14ac:dyDescent="0.25">
      <c r="A17" s="4" t="s">
        <v>206</v>
      </c>
      <c r="J17" s="22">
        <f t="shared" si="5"/>
        <v>0</v>
      </c>
    </row>
    <row r="18" spans="1:11" x14ac:dyDescent="0.25">
      <c r="A18" s="5">
        <v>0</v>
      </c>
      <c r="B18" s="7">
        <v>40.9</v>
      </c>
      <c r="C18" s="9">
        <v>0.46333333333333299</v>
      </c>
      <c r="D18" s="5">
        <v>0.22269553898946878</v>
      </c>
      <c r="E18" s="3">
        <f t="shared" si="2"/>
        <v>222.69553898946879</v>
      </c>
      <c r="G18" s="3">
        <f t="shared" si="3"/>
        <v>9.1082475446692731E-3</v>
      </c>
      <c r="H18" s="3">
        <f t="shared" si="4"/>
        <v>9.1082475446692737</v>
      </c>
      <c r="I18" s="22">
        <f>((G18*100)*(1.4)*(250))</f>
        <v>318.78866406342456</v>
      </c>
      <c r="J18" s="22">
        <f>I18*1970</f>
        <v>628013.66820494644</v>
      </c>
    </row>
    <row r="19" spans="1:11" x14ac:dyDescent="0.25">
      <c r="A19" s="5">
        <v>5</v>
      </c>
      <c r="B19" s="7">
        <v>39.6</v>
      </c>
      <c r="C19" s="9">
        <v>146.28</v>
      </c>
      <c r="D19" s="5">
        <v>0.29043900130162115</v>
      </c>
      <c r="E19" s="3">
        <f t="shared" si="2"/>
        <v>290.43900130162115</v>
      </c>
      <c r="G19" s="3">
        <f t="shared" si="3"/>
        <v>1.1501384451544198E-2</v>
      </c>
      <c r="H19" s="3">
        <f t="shared" si="4"/>
        <v>11.501384451544197</v>
      </c>
      <c r="I19" s="22">
        <f t="shared" ref="I19:I26" si="6">((G19*100)*(1.4)*(250))</f>
        <v>402.54845580404691</v>
      </c>
      <c r="J19" s="22">
        <f t="shared" ref="J19:J26" si="7">I19*1970</f>
        <v>793020.45793397236</v>
      </c>
    </row>
    <row r="20" spans="1:11" x14ac:dyDescent="0.25">
      <c r="A20" s="5">
        <v>10</v>
      </c>
      <c r="B20" s="7">
        <v>40.700000000000003</v>
      </c>
      <c r="C20" s="9">
        <v>147.29333333333301</v>
      </c>
      <c r="D20" s="5">
        <v>0.29162229321973737</v>
      </c>
      <c r="E20" s="3">
        <f t="shared" si="2"/>
        <v>291.62229321973734</v>
      </c>
      <c r="G20" s="3">
        <f t="shared" si="3"/>
        <v>1.1869027334043311E-2</v>
      </c>
      <c r="H20" s="3">
        <f t="shared" si="4"/>
        <v>11.869027334043311</v>
      </c>
      <c r="I20" s="22">
        <f t="shared" si="6"/>
        <v>415.41595669151587</v>
      </c>
      <c r="J20" s="22">
        <f t="shared" si="7"/>
        <v>818369.43468228623</v>
      </c>
    </row>
    <row r="21" spans="1:11" x14ac:dyDescent="0.25">
      <c r="A21" s="5">
        <v>15</v>
      </c>
      <c r="B21" s="7">
        <v>38.9</v>
      </c>
      <c r="C21" s="9">
        <v>148.62</v>
      </c>
      <c r="D21" s="5">
        <v>0.29904745000591643</v>
      </c>
      <c r="E21" s="3">
        <f t="shared" si="2"/>
        <v>299.0474500059164</v>
      </c>
      <c r="G21" s="3">
        <f t="shared" si="3"/>
        <v>1.1632945805230149E-2</v>
      </c>
      <c r="H21" s="3">
        <f t="shared" si="4"/>
        <v>11.632945805230149</v>
      </c>
      <c r="I21" s="22">
        <f t="shared" si="6"/>
        <v>407.15310318305512</v>
      </c>
      <c r="J21" s="22">
        <f t="shared" si="7"/>
        <v>802091.6132706186</v>
      </c>
    </row>
    <row r="22" spans="1:11" x14ac:dyDescent="0.25">
      <c r="A22" s="5">
        <v>20</v>
      </c>
      <c r="B22" s="7">
        <v>39.200000000000003</v>
      </c>
      <c r="C22" s="9">
        <v>147.756666666667</v>
      </c>
      <c r="D22" s="5">
        <v>0.30588096083303756</v>
      </c>
      <c r="E22" s="3">
        <f t="shared" si="2"/>
        <v>305.88096083303759</v>
      </c>
      <c r="G22" s="3">
        <f t="shared" si="3"/>
        <v>1.1990533664655073E-2</v>
      </c>
      <c r="H22" s="3">
        <f t="shared" si="4"/>
        <v>11.990533664655073</v>
      </c>
      <c r="I22" s="22">
        <f t="shared" si="6"/>
        <v>419.66867826292759</v>
      </c>
      <c r="J22" s="22">
        <f t="shared" si="7"/>
        <v>826747.29617796734</v>
      </c>
    </row>
    <row r="23" spans="1:11" x14ac:dyDescent="0.25">
      <c r="A23" s="5">
        <v>25</v>
      </c>
      <c r="B23" s="7">
        <v>40.299999999999997</v>
      </c>
      <c r="C23" s="9">
        <v>147.15</v>
      </c>
      <c r="D23" s="5">
        <v>0.15826529404804168</v>
      </c>
      <c r="E23" s="3">
        <f t="shared" si="2"/>
        <v>158.26529404804168</v>
      </c>
      <c r="G23" s="3">
        <f t="shared" si="3"/>
        <v>6.3780913501360788E-3</v>
      </c>
      <c r="H23" s="3">
        <f t="shared" si="4"/>
        <v>6.3780913501360788</v>
      </c>
      <c r="I23" s="22">
        <f t="shared" si="6"/>
        <v>223.23319725476276</v>
      </c>
      <c r="J23" s="22">
        <f t="shared" si="7"/>
        <v>439769.39859188261</v>
      </c>
    </row>
    <row r="24" spans="1:11" x14ac:dyDescent="0.25">
      <c r="A24" s="5">
        <v>30</v>
      </c>
      <c r="B24" s="7">
        <v>42</v>
      </c>
      <c r="C24" s="9">
        <v>151.96666666666701</v>
      </c>
      <c r="D24" s="5">
        <v>0.23591882617441726</v>
      </c>
      <c r="E24" s="3">
        <f t="shared" si="2"/>
        <v>235.91882617441726</v>
      </c>
      <c r="G24" s="3">
        <f t="shared" si="3"/>
        <v>9.9085906993255247E-3</v>
      </c>
      <c r="H24" s="3">
        <f t="shared" si="4"/>
        <v>9.9085906993255239</v>
      </c>
      <c r="I24" s="22">
        <f t="shared" si="6"/>
        <v>346.80067447639334</v>
      </c>
      <c r="J24" s="22">
        <f t="shared" si="7"/>
        <v>683197.32871849486</v>
      </c>
    </row>
    <row r="25" spans="1:11" x14ac:dyDescent="0.25">
      <c r="A25" s="5">
        <v>60</v>
      </c>
      <c r="B25" s="7">
        <v>40.6</v>
      </c>
      <c r="C25" s="9">
        <v>151.86000000000001</v>
      </c>
      <c r="D25" s="5">
        <v>0.2635191101644776</v>
      </c>
      <c r="E25" s="3">
        <f t="shared" si="2"/>
        <v>263.51911016447758</v>
      </c>
      <c r="G25" s="3">
        <f t="shared" si="3"/>
        <v>1.0698875872677791E-2</v>
      </c>
      <c r="H25" s="3">
        <f t="shared" si="4"/>
        <v>10.698875872677791</v>
      </c>
      <c r="I25" s="22">
        <f t="shared" si="6"/>
        <v>374.46065554372268</v>
      </c>
      <c r="J25" s="22">
        <f t="shared" si="7"/>
        <v>737687.49142113363</v>
      </c>
    </row>
    <row r="26" spans="1:11" x14ac:dyDescent="0.25">
      <c r="A26" s="5">
        <v>90</v>
      </c>
      <c r="B26" s="7">
        <v>40.4</v>
      </c>
      <c r="C26" s="9">
        <v>141.72333333333299</v>
      </c>
      <c r="D26" s="5">
        <v>0.24281150159744413</v>
      </c>
      <c r="E26" s="3">
        <f t="shared" si="2"/>
        <v>242.81150159744413</v>
      </c>
      <c r="G26" s="3">
        <f t="shared" si="3"/>
        <v>9.809584664536743E-3</v>
      </c>
      <c r="H26" s="3">
        <f t="shared" si="4"/>
        <v>9.809584664536743</v>
      </c>
      <c r="I26" s="22">
        <f t="shared" si="6"/>
        <v>343.33546325878598</v>
      </c>
      <c r="J26" s="22">
        <f t="shared" si="7"/>
        <v>676370.86261980841</v>
      </c>
    </row>
    <row r="27" spans="1:11" x14ac:dyDescent="0.25">
      <c r="J27" s="22">
        <f t="shared" si="5"/>
        <v>0</v>
      </c>
    </row>
    <row r="28" spans="1:11" x14ac:dyDescent="0.25">
      <c r="A28" s="4" t="s">
        <v>207</v>
      </c>
      <c r="J28" s="22">
        <f t="shared" si="5"/>
        <v>0</v>
      </c>
    </row>
    <row r="29" spans="1:11" x14ac:dyDescent="0.25">
      <c r="A29" s="5">
        <v>0</v>
      </c>
      <c r="B29" s="7">
        <v>41.8</v>
      </c>
      <c r="C29" s="9">
        <v>0</v>
      </c>
      <c r="D29" s="19">
        <v>0</v>
      </c>
      <c r="E29" s="3">
        <f t="shared" si="2"/>
        <v>0</v>
      </c>
      <c r="G29" s="3">
        <f t="shared" si="3"/>
        <v>0</v>
      </c>
      <c r="H29" s="3">
        <f t="shared" si="4"/>
        <v>0</v>
      </c>
      <c r="I29" s="22">
        <f>((G29*100)*(1.22)*(250))</f>
        <v>0</v>
      </c>
      <c r="J29" s="22">
        <f t="shared" si="5"/>
        <v>0</v>
      </c>
      <c r="K29" s="19"/>
    </row>
    <row r="30" spans="1:11" x14ac:dyDescent="0.25">
      <c r="A30" s="5">
        <v>2</v>
      </c>
      <c r="B30" s="7">
        <v>36.6</v>
      </c>
      <c r="C30" s="9">
        <v>10.466666666666701</v>
      </c>
      <c r="D30" s="19">
        <v>7.9495114994841756E-3</v>
      </c>
      <c r="E30" s="3">
        <f t="shared" si="2"/>
        <v>7.949511499484176</v>
      </c>
      <c r="G30" s="3">
        <f t="shared" si="3"/>
        <v>2.9095212088112084E-4</v>
      </c>
      <c r="H30" s="3">
        <f t="shared" si="4"/>
        <v>0.29095212088112082</v>
      </c>
      <c r="I30" s="22">
        <f t="shared" ref="I30:I41" si="8">((G30*100)*(1.22)*(250))</f>
        <v>8.8740396868741858</v>
      </c>
      <c r="J30" s="22">
        <f t="shared" si="5"/>
        <v>11092.549608592732</v>
      </c>
      <c r="K30" s="15"/>
    </row>
    <row r="31" spans="1:11" x14ac:dyDescent="0.25">
      <c r="A31" s="5">
        <v>4</v>
      </c>
      <c r="B31" s="7">
        <v>39.5</v>
      </c>
      <c r="C31" s="9">
        <v>139.256666666667</v>
      </c>
      <c r="D31" s="19">
        <v>0</v>
      </c>
      <c r="E31" s="3">
        <f t="shared" si="2"/>
        <v>0</v>
      </c>
      <c r="G31" s="3">
        <f t="shared" si="3"/>
        <v>0</v>
      </c>
      <c r="H31" s="3">
        <f t="shared" si="4"/>
        <v>0</v>
      </c>
      <c r="I31" s="22">
        <f t="shared" si="8"/>
        <v>0</v>
      </c>
      <c r="J31" s="22">
        <f t="shared" si="5"/>
        <v>0</v>
      </c>
      <c r="K31" s="18"/>
    </row>
    <row r="32" spans="1:11" x14ac:dyDescent="0.25">
      <c r="A32" s="5">
        <v>5</v>
      </c>
      <c r="B32" s="7">
        <v>34.9</v>
      </c>
      <c r="C32" s="9">
        <v>128.65666666666701</v>
      </c>
      <c r="D32" s="19">
        <v>5.1156016748589085E-2</v>
      </c>
      <c r="E32" s="3">
        <f t="shared" si="2"/>
        <v>51.156016748589089</v>
      </c>
      <c r="G32" s="3">
        <f t="shared" si="3"/>
        <v>1.785344984525759E-3</v>
      </c>
      <c r="H32" s="3">
        <f t="shared" si="4"/>
        <v>1.785344984525759</v>
      </c>
      <c r="I32" s="22">
        <f t="shared" si="8"/>
        <v>54.453022028035655</v>
      </c>
      <c r="J32" s="22">
        <f t="shared" si="5"/>
        <v>68066.277535044574</v>
      </c>
      <c r="K32" s="18"/>
    </row>
    <row r="33" spans="1:11" x14ac:dyDescent="0.25">
      <c r="A33" s="5">
        <v>6</v>
      </c>
      <c r="B33" s="7">
        <v>36</v>
      </c>
      <c r="C33" s="9">
        <v>147</v>
      </c>
      <c r="D33" s="19">
        <v>3.1798045997936765E-2</v>
      </c>
      <c r="E33" s="3">
        <f t="shared" si="2"/>
        <v>31.798045997936764</v>
      </c>
      <c r="G33" s="3">
        <f t="shared" si="3"/>
        <v>1.1447296559257234E-3</v>
      </c>
      <c r="H33" s="3">
        <f t="shared" si="4"/>
        <v>1.1447296559257234</v>
      </c>
      <c r="I33" s="22">
        <f t="shared" si="8"/>
        <v>34.914254505734561</v>
      </c>
      <c r="J33" s="22">
        <f t="shared" si="5"/>
        <v>43642.818132168199</v>
      </c>
      <c r="K33" s="15"/>
    </row>
    <row r="34" spans="1:11" x14ac:dyDescent="0.25">
      <c r="A34" s="5">
        <v>8</v>
      </c>
      <c r="B34" s="7">
        <v>38.1</v>
      </c>
      <c r="C34" s="9">
        <v>151.49</v>
      </c>
      <c r="D34" s="19">
        <v>3.0173943911963094E-2</v>
      </c>
      <c r="E34" s="3">
        <f t="shared" si="2"/>
        <v>30.173943911963093</v>
      </c>
      <c r="G34" s="3">
        <f t="shared" si="3"/>
        <v>1.149627263045794E-3</v>
      </c>
      <c r="H34" s="3">
        <f t="shared" si="4"/>
        <v>1.149627263045794</v>
      </c>
      <c r="I34" s="22">
        <f t="shared" si="8"/>
        <v>35.063631522896713</v>
      </c>
      <c r="J34" s="22">
        <f t="shared" si="5"/>
        <v>43829.539403620889</v>
      </c>
      <c r="K34" s="18"/>
    </row>
    <row r="35" spans="1:11" x14ac:dyDescent="0.25">
      <c r="A35" s="5">
        <v>10</v>
      </c>
      <c r="B35" s="7">
        <v>37.200000000000003</v>
      </c>
      <c r="C35" s="9">
        <v>145.273333333333</v>
      </c>
      <c r="D35" s="19">
        <v>8.735652585492841E-2</v>
      </c>
      <c r="E35" s="3">
        <f t="shared" si="2"/>
        <v>87.356525854928407</v>
      </c>
      <c r="G35" s="3">
        <f t="shared" si="3"/>
        <v>3.2496627618033374E-3</v>
      </c>
      <c r="H35" s="3">
        <f t="shared" si="4"/>
        <v>3.2496627618033376</v>
      </c>
      <c r="I35" s="22">
        <f t="shared" si="8"/>
        <v>99.114714235001784</v>
      </c>
      <c r="J35" s="22">
        <f t="shared" si="5"/>
        <v>123893.39279375222</v>
      </c>
      <c r="K35" s="18"/>
    </row>
    <row r="36" spans="1:11" x14ac:dyDescent="0.25">
      <c r="A36" s="5">
        <v>15</v>
      </c>
      <c r="B36" s="7">
        <v>33.299999999999997</v>
      </c>
      <c r="C36" s="9">
        <v>147.98666666666699</v>
      </c>
      <c r="D36" s="19">
        <v>0.13421488581232988</v>
      </c>
      <c r="E36" s="3">
        <f t="shared" si="2"/>
        <v>134.21488581232987</v>
      </c>
      <c r="G36" s="3">
        <f t="shared" si="3"/>
        <v>4.4693556975505845E-3</v>
      </c>
      <c r="H36" s="3">
        <f t="shared" si="4"/>
        <v>4.4693556975505846</v>
      </c>
      <c r="I36" s="22">
        <f t="shared" si="8"/>
        <v>136.31534877529282</v>
      </c>
      <c r="J36" s="22">
        <f t="shared" si="5"/>
        <v>170394.18596911602</v>
      </c>
      <c r="K36" s="18"/>
    </row>
    <row r="37" spans="1:11" x14ac:dyDescent="0.25">
      <c r="A37" s="5">
        <v>20</v>
      </c>
      <c r="B37" s="7">
        <v>31.3</v>
      </c>
      <c r="C37" s="9">
        <v>152.24</v>
      </c>
      <c r="D37" s="19">
        <v>0.12569518400189328</v>
      </c>
      <c r="E37" s="3">
        <f t="shared" si="2"/>
        <v>125.69518400189328</v>
      </c>
      <c r="G37" s="3">
        <f t="shared" si="3"/>
        <v>3.9342592592592597E-3</v>
      </c>
      <c r="H37" s="3">
        <f t="shared" si="4"/>
        <v>3.9342592592592598</v>
      </c>
      <c r="I37" s="22">
        <f t="shared" si="8"/>
        <v>119.99490740740741</v>
      </c>
      <c r="J37" s="22">
        <f t="shared" si="5"/>
        <v>149993.63425925927</v>
      </c>
      <c r="K37" s="18"/>
    </row>
    <row r="38" spans="1:11" x14ac:dyDescent="0.25">
      <c r="A38" s="5">
        <v>25</v>
      </c>
      <c r="B38" s="7">
        <v>33.6</v>
      </c>
      <c r="C38" s="9">
        <v>149.19333333333299</v>
      </c>
      <c r="D38" s="19">
        <v>8.1499230860253249E-2</v>
      </c>
      <c r="E38" s="3">
        <f t="shared" si="2"/>
        <v>81.499230860253249</v>
      </c>
      <c r="G38" s="3">
        <f t="shared" si="3"/>
        <v>2.7383741569045094E-3</v>
      </c>
      <c r="H38" s="3">
        <f t="shared" si="4"/>
        <v>2.7383741569045092</v>
      </c>
      <c r="I38" s="22">
        <f t="shared" si="8"/>
        <v>83.520411785587541</v>
      </c>
      <c r="J38" s="22">
        <f t="shared" si="5"/>
        <v>104400.51473198443</v>
      </c>
      <c r="K38" s="18"/>
    </row>
    <row r="39" spans="1:11" x14ac:dyDescent="0.25">
      <c r="A39" s="5">
        <v>30</v>
      </c>
      <c r="B39" s="7">
        <v>36.5</v>
      </c>
      <c r="C39" s="9">
        <v>146.41333333333299</v>
      </c>
      <c r="D39" s="19">
        <v>9.0876819311324158E-2</v>
      </c>
      <c r="E39" s="3">
        <f t="shared" si="2"/>
        <v>90.876819311324155</v>
      </c>
      <c r="G39" s="3">
        <f t="shared" si="3"/>
        <v>3.3170039048633316E-3</v>
      </c>
      <c r="H39" s="3">
        <f t="shared" si="4"/>
        <v>3.3170039048633315</v>
      </c>
      <c r="I39" s="22">
        <f t="shared" si="8"/>
        <v>101.1686190983316</v>
      </c>
      <c r="J39" s="22">
        <f t="shared" si="5"/>
        <v>126460.77387291451</v>
      </c>
      <c r="K39" s="19"/>
    </row>
    <row r="40" spans="1:11" x14ac:dyDescent="0.25">
      <c r="A40" s="5">
        <v>60</v>
      </c>
      <c r="B40" s="7">
        <v>34.1</v>
      </c>
      <c r="C40" s="9">
        <v>148.34666666666701</v>
      </c>
      <c r="D40" s="19">
        <v>7.4429061649508924E-2</v>
      </c>
      <c r="E40" s="3">
        <f t="shared" si="2"/>
        <v>74.429061649508924</v>
      </c>
      <c r="G40" s="3">
        <f t="shared" si="3"/>
        <v>2.5380310022482542E-3</v>
      </c>
      <c r="H40" s="3">
        <f t="shared" si="4"/>
        <v>2.5380310022482542</v>
      </c>
      <c r="I40" s="22">
        <f t="shared" si="8"/>
        <v>77.409945568571757</v>
      </c>
      <c r="J40" s="22">
        <f t="shared" si="5"/>
        <v>96762.43196071469</v>
      </c>
      <c r="K40" s="19"/>
    </row>
    <row r="41" spans="1:11" x14ac:dyDescent="0.25">
      <c r="A41" s="5">
        <v>90</v>
      </c>
      <c r="B41" s="7">
        <v>34.375</v>
      </c>
      <c r="C41" s="9">
        <v>144.59</v>
      </c>
      <c r="D41" s="19">
        <v>9.524242975908731E-2</v>
      </c>
      <c r="E41" s="3">
        <f t="shared" si="2"/>
        <v>95.242429759087315</v>
      </c>
      <c r="G41" s="3">
        <f t="shared" si="3"/>
        <v>3.2739585229686267E-3</v>
      </c>
      <c r="H41" s="3">
        <f t="shared" si="4"/>
        <v>3.2739585229686265</v>
      </c>
      <c r="I41" s="22">
        <f t="shared" si="8"/>
        <v>99.855734950543123</v>
      </c>
      <c r="J41" s="22">
        <f t="shared" si="5"/>
        <v>124819.66868817891</v>
      </c>
      <c r="K41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="90" zoomScaleNormal="90" workbookViewId="0">
      <selection activeCell="F44" sqref="F44"/>
    </sheetView>
  </sheetViews>
  <sheetFormatPr defaultRowHeight="15" x14ac:dyDescent="0.25"/>
  <cols>
    <col min="4" max="4" width="12" customWidth="1"/>
    <col min="5" max="5" width="12.28515625" customWidth="1"/>
    <col min="6" max="6" width="10.7109375" bestFit="1" customWidth="1"/>
    <col min="7" max="7" width="8.85546875" style="4" customWidth="1"/>
    <col min="8" max="9" width="10.7109375" style="4" customWidth="1"/>
    <col min="12" max="13" width="9.140625" style="4"/>
  </cols>
  <sheetData>
    <row r="1" spans="1:19" x14ac:dyDescent="0.25">
      <c r="A1" s="20" t="s">
        <v>205</v>
      </c>
      <c r="B1" s="14" t="s">
        <v>9</v>
      </c>
      <c r="C1" s="21" t="s">
        <v>208</v>
      </c>
      <c r="D1" s="3" t="s">
        <v>69</v>
      </c>
      <c r="E1" s="3" t="s">
        <v>137</v>
      </c>
      <c r="F1" s="3"/>
      <c r="G1" s="3" t="s">
        <v>213</v>
      </c>
      <c r="H1" s="3" t="s">
        <v>212</v>
      </c>
      <c r="I1" s="3"/>
      <c r="J1" s="3" t="s">
        <v>136</v>
      </c>
      <c r="K1" s="3" t="s">
        <v>138</v>
      </c>
      <c r="L1" s="3" t="s">
        <v>230</v>
      </c>
      <c r="M1" s="3"/>
      <c r="N1" s="3" t="s">
        <v>210</v>
      </c>
      <c r="O1" s="22" t="s">
        <v>209</v>
      </c>
      <c r="P1" s="5"/>
      <c r="Q1" s="6"/>
      <c r="R1" s="6"/>
    </row>
    <row r="2" spans="1:19" x14ac:dyDescent="0.25">
      <c r="A2" s="5">
        <v>0</v>
      </c>
      <c r="B2" s="7">
        <v>43.1</v>
      </c>
      <c r="C2" s="9">
        <v>0.24333333333333301</v>
      </c>
      <c r="D2" s="17">
        <v>0</v>
      </c>
      <c r="E2" s="16">
        <v>0</v>
      </c>
      <c r="F2" s="16"/>
      <c r="G2" s="23" t="s">
        <v>214</v>
      </c>
      <c r="H2" s="16"/>
      <c r="I2" s="16"/>
      <c r="J2" s="3">
        <v>0</v>
      </c>
      <c r="K2" s="3">
        <f>J2*1000</f>
        <v>0</v>
      </c>
      <c r="L2" s="3">
        <f>Eden_Pow!G9</f>
        <v>0.13741586003940126</v>
      </c>
      <c r="M2" s="3"/>
      <c r="N2" s="22">
        <f>((J2*100)*(1.2)*(250))</f>
        <v>0</v>
      </c>
      <c r="O2" s="22">
        <f>N2*1050</f>
        <v>0</v>
      </c>
      <c r="P2" s="15"/>
      <c r="Q2" s="15"/>
      <c r="R2" s="5"/>
    </row>
    <row r="3" spans="1:19" x14ac:dyDescent="0.25">
      <c r="A3" s="5">
        <v>2</v>
      </c>
      <c r="B3" s="7">
        <v>43.7</v>
      </c>
      <c r="C3" s="9">
        <v>1.1766666666666701</v>
      </c>
      <c r="D3" s="17">
        <v>0</v>
      </c>
      <c r="E3" s="3">
        <v>0</v>
      </c>
      <c r="F3" s="3"/>
      <c r="G3" s="23" t="s">
        <v>215</v>
      </c>
      <c r="H3" s="3"/>
      <c r="I3" s="3"/>
      <c r="J3" s="3">
        <v>0</v>
      </c>
      <c r="K3" s="3">
        <f>J3*1000</f>
        <v>0</v>
      </c>
      <c r="L3" s="3">
        <f>Eden_Pow!G16</f>
        <v>0.14211601755207831</v>
      </c>
      <c r="M3" s="3"/>
      <c r="N3" s="22">
        <f t="shared" ref="N3:N14" si="0">((J3*100)*(1.2)*(250))</f>
        <v>0</v>
      </c>
      <c r="O3" s="22">
        <f t="shared" ref="O3:O14" si="1">N3*1050</f>
        <v>0</v>
      </c>
      <c r="P3" s="18"/>
      <c r="Q3" s="6"/>
      <c r="R3" s="5"/>
      <c r="S3" s="4"/>
    </row>
    <row r="4" spans="1:19" x14ac:dyDescent="0.25">
      <c r="A4" s="5">
        <v>4</v>
      </c>
      <c r="B4" s="7">
        <v>38.4</v>
      </c>
      <c r="C4" s="9">
        <v>139.03</v>
      </c>
      <c r="D4" s="15">
        <v>7.9373748407063349E-3</v>
      </c>
      <c r="E4" s="3">
        <f t="shared" ref="E4:E42" si="2">D4*1000</f>
        <v>7.9373748407063349</v>
      </c>
      <c r="F4" s="3"/>
      <c r="G4" s="23" t="s">
        <v>216</v>
      </c>
      <c r="H4" s="3">
        <v>370.64</v>
      </c>
      <c r="I4" s="3"/>
      <c r="J4" s="3">
        <f t="shared" ref="J4:J12" si="3">D4*(B4/1000)</f>
        <v>3.0479519388312322E-4</v>
      </c>
      <c r="K4" s="3">
        <f>J4*1000</f>
        <v>0.30479519388312321</v>
      </c>
      <c r="L4" s="3">
        <f>Eden_Pow!G23</f>
        <v>0.3739009280684249</v>
      </c>
      <c r="M4" s="3"/>
      <c r="N4" s="22">
        <f t="shared" si="0"/>
        <v>9.1438558164936961</v>
      </c>
      <c r="O4" s="22">
        <f t="shared" si="1"/>
        <v>9601.0486073183802</v>
      </c>
      <c r="P4" s="18"/>
      <c r="Q4" s="6"/>
      <c r="R4" s="5"/>
      <c r="S4" s="4"/>
    </row>
    <row r="5" spans="1:19" x14ac:dyDescent="0.25">
      <c r="A5" s="5">
        <v>5</v>
      </c>
      <c r="B5" s="7">
        <v>36.1</v>
      </c>
      <c r="C5" s="9">
        <v>138.91</v>
      </c>
      <c r="D5" s="15">
        <v>3.7356635718186773E-2</v>
      </c>
      <c r="E5" s="3">
        <f t="shared" si="2"/>
        <v>37.356635718186773</v>
      </c>
      <c r="F5" s="3"/>
      <c r="G5" s="23" t="s">
        <v>217</v>
      </c>
      <c r="H5" s="3">
        <v>-30.07</v>
      </c>
      <c r="I5" s="3"/>
      <c r="J5" s="3">
        <f t="shared" si="3"/>
        <v>1.3485745494265424E-3</v>
      </c>
      <c r="K5" s="3">
        <f>J5*1000</f>
        <v>1.3485745494265424</v>
      </c>
      <c r="L5" s="3">
        <f>Eden_Pow!G30</f>
        <v>0.38336992604245729</v>
      </c>
      <c r="M5" s="3"/>
      <c r="N5" s="22">
        <f t="shared" si="0"/>
        <v>40.457236482796276</v>
      </c>
      <c r="O5" s="22">
        <f t="shared" si="1"/>
        <v>42480.098306936088</v>
      </c>
      <c r="P5" s="18"/>
      <c r="Q5" s="6"/>
      <c r="R5" s="5"/>
      <c r="S5" s="4"/>
    </row>
    <row r="6" spans="1:19" x14ac:dyDescent="0.25">
      <c r="A6" s="5">
        <v>6</v>
      </c>
      <c r="B6" s="7">
        <v>36.700000000000003</v>
      </c>
      <c r="C6" s="9">
        <v>146.13999999999999</v>
      </c>
      <c r="D6" s="15">
        <v>2.6124158019297274E-2</v>
      </c>
      <c r="E6" s="3">
        <f t="shared" si="2"/>
        <v>26.124158019297273</v>
      </c>
      <c r="F6" s="3"/>
      <c r="G6" s="23" t="s">
        <v>218</v>
      </c>
      <c r="H6" s="3">
        <v>59.37</v>
      </c>
      <c r="I6" s="3"/>
      <c r="J6" s="3">
        <f t="shared" si="3"/>
        <v>9.5875659930821E-4</v>
      </c>
      <c r="K6" s="3">
        <f t="shared" ref="K6:K42" si="4">J6*1000</f>
        <v>0.95875659930821</v>
      </c>
      <c r="L6" s="3">
        <f>Eden_Pow!G37</f>
        <v>0.39784795508398146</v>
      </c>
      <c r="M6" s="3"/>
      <c r="N6" s="22">
        <f t="shared" si="0"/>
        <v>28.762697979246298</v>
      </c>
      <c r="O6" s="22">
        <f t="shared" si="1"/>
        <v>30200.832878208614</v>
      </c>
      <c r="P6" s="18"/>
      <c r="Q6" s="6"/>
      <c r="R6" s="5"/>
      <c r="S6" s="4"/>
    </row>
    <row r="7" spans="1:19" x14ac:dyDescent="0.25">
      <c r="A7" s="5">
        <v>8</v>
      </c>
      <c r="B7" s="7">
        <v>36.9</v>
      </c>
      <c r="C7" s="9">
        <v>157.54666666666699</v>
      </c>
      <c r="D7" s="15">
        <v>4.1634807937374833E-2</v>
      </c>
      <c r="E7" s="3">
        <f t="shared" si="2"/>
        <v>41.634807937374831</v>
      </c>
      <c r="F7" s="3"/>
      <c r="G7" s="23" t="s">
        <v>219</v>
      </c>
      <c r="H7" s="3">
        <v>63.66</v>
      </c>
      <c r="I7" s="3"/>
      <c r="J7" s="3">
        <f t="shared" si="3"/>
        <v>1.5363244128891312E-3</v>
      </c>
      <c r="K7" s="3">
        <f t="shared" si="4"/>
        <v>1.5363244128891314</v>
      </c>
      <c r="L7" s="3">
        <f>Eden_Pow!G44</f>
        <v>0.70981456098875162</v>
      </c>
      <c r="M7" s="3"/>
      <c r="N7" s="22">
        <f t="shared" si="0"/>
        <v>46.089732386673937</v>
      </c>
      <c r="O7" s="22">
        <f t="shared" si="1"/>
        <v>48394.219006007632</v>
      </c>
      <c r="P7" s="18"/>
      <c r="Q7" s="6"/>
      <c r="R7" s="5"/>
      <c r="S7" s="4"/>
    </row>
    <row r="8" spans="1:19" x14ac:dyDescent="0.25">
      <c r="A8" s="5">
        <v>10</v>
      </c>
      <c r="B8" s="7">
        <v>36.700000000000003</v>
      </c>
      <c r="C8" s="9">
        <v>152.70666666666699</v>
      </c>
      <c r="D8" s="15">
        <v>6.8141270708174037E-2</v>
      </c>
      <c r="E8" s="3">
        <f t="shared" si="2"/>
        <v>68.141270708174034</v>
      </c>
      <c r="F8" s="3"/>
      <c r="G8" s="23" t="s">
        <v>220</v>
      </c>
      <c r="H8" s="3">
        <v>-43.52</v>
      </c>
      <c r="I8" s="3"/>
      <c r="J8" s="3">
        <f t="shared" si="3"/>
        <v>2.5007846349899875E-3</v>
      </c>
      <c r="K8" s="3">
        <f t="shared" si="4"/>
        <v>2.5007846349899876</v>
      </c>
      <c r="L8" s="3">
        <f>Eden_Pow!G51</f>
        <v>0.86235133617024895</v>
      </c>
      <c r="M8" s="3"/>
      <c r="N8" s="22">
        <f t="shared" si="0"/>
        <v>75.023539049699622</v>
      </c>
      <c r="O8" s="22">
        <f t="shared" si="1"/>
        <v>78774.716002184607</v>
      </c>
      <c r="P8" s="18"/>
      <c r="Q8" s="6"/>
      <c r="R8" s="5"/>
      <c r="S8" s="4"/>
    </row>
    <row r="9" spans="1:19" x14ac:dyDescent="0.25">
      <c r="A9" s="5">
        <v>15</v>
      </c>
      <c r="B9" s="7">
        <v>36.5</v>
      </c>
      <c r="C9" s="9">
        <v>155.54333333333301</v>
      </c>
      <c r="D9" s="15">
        <v>3.8485344984525743E-2</v>
      </c>
      <c r="E9" s="3">
        <f t="shared" si="2"/>
        <v>38.485344984525746</v>
      </c>
      <c r="F9" s="3"/>
      <c r="G9" s="23" t="s">
        <v>221</v>
      </c>
      <c r="H9" s="3">
        <v>46.26</v>
      </c>
      <c r="I9" s="3"/>
      <c r="J9" s="3">
        <f t="shared" si="3"/>
        <v>1.4047150919351895E-3</v>
      </c>
      <c r="K9" s="3">
        <f t="shared" si="4"/>
        <v>1.4047150919351894</v>
      </c>
      <c r="L9" s="3">
        <f>Eden_Pow!G58</f>
        <v>1.0119946562211333</v>
      </c>
      <c r="M9" s="3"/>
      <c r="N9" s="22">
        <f t="shared" si="0"/>
        <v>42.141452758055685</v>
      </c>
      <c r="O9" s="22">
        <f t="shared" si="1"/>
        <v>44248.525395958466</v>
      </c>
      <c r="P9" s="18"/>
      <c r="Q9" s="6"/>
      <c r="R9" s="5"/>
      <c r="S9" s="4"/>
    </row>
    <row r="10" spans="1:19" x14ac:dyDescent="0.25">
      <c r="A10" s="5">
        <v>20</v>
      </c>
      <c r="B10" s="7">
        <v>36.200000000000003</v>
      </c>
      <c r="C10" s="9">
        <v>153.67333333333301</v>
      </c>
      <c r="D10" s="15">
        <v>5.6289823411614773E-2</v>
      </c>
      <c r="E10" s="3">
        <f t="shared" si="2"/>
        <v>56.289823411614776</v>
      </c>
      <c r="F10" s="3"/>
      <c r="G10" s="23" t="s">
        <v>222</v>
      </c>
      <c r="H10" s="3">
        <v>8.89</v>
      </c>
      <c r="I10" s="3"/>
      <c r="J10" s="3">
        <f t="shared" si="3"/>
        <v>2.0376916075004548E-3</v>
      </c>
      <c r="K10" s="3">
        <f t="shared" si="4"/>
        <v>2.037691607500455</v>
      </c>
      <c r="L10" s="3">
        <f>Eden_Pow!G65</f>
        <v>0.56527746652589106</v>
      </c>
      <c r="M10" s="3"/>
      <c r="N10" s="22">
        <f t="shared" si="0"/>
        <v>61.13074822501364</v>
      </c>
      <c r="O10" s="22">
        <f t="shared" si="1"/>
        <v>64187.285636264322</v>
      </c>
      <c r="P10" s="18"/>
      <c r="Q10" s="6"/>
      <c r="R10" s="5"/>
      <c r="S10" s="4"/>
    </row>
    <row r="11" spans="1:19" x14ac:dyDescent="0.25">
      <c r="A11" s="5">
        <v>25</v>
      </c>
      <c r="B11" s="7">
        <v>36.6</v>
      </c>
      <c r="C11" s="9">
        <v>154.40666666666701</v>
      </c>
      <c r="D11" s="15">
        <v>6.129619515747313E-2</v>
      </c>
      <c r="E11" s="3">
        <f t="shared" si="2"/>
        <v>61.296195157473129</v>
      </c>
      <c r="F11" s="3"/>
      <c r="G11" s="23" t="s">
        <v>223</v>
      </c>
      <c r="H11" s="3">
        <v>-32.31</v>
      </c>
      <c r="I11" s="3"/>
      <c r="J11" s="3">
        <f t="shared" si="3"/>
        <v>2.2434407427635167E-3</v>
      </c>
      <c r="K11" s="3">
        <f t="shared" si="4"/>
        <v>2.2434407427635166</v>
      </c>
      <c r="L11" s="3">
        <f>Eden_Pow!G72</f>
        <v>0.31331092060831217</v>
      </c>
      <c r="M11" s="3"/>
      <c r="N11" s="22">
        <f t="shared" si="0"/>
        <v>67.303222282905494</v>
      </c>
      <c r="O11" s="22">
        <f t="shared" si="1"/>
        <v>70668.383397050769</v>
      </c>
      <c r="P11" s="18"/>
      <c r="Q11" s="6"/>
      <c r="R11" s="5"/>
      <c r="S11" s="4"/>
    </row>
    <row r="12" spans="1:19" x14ac:dyDescent="0.25">
      <c r="A12" s="5">
        <v>30</v>
      </c>
      <c r="B12" s="7">
        <v>42.2</v>
      </c>
      <c r="C12" s="9">
        <v>157.993333333333</v>
      </c>
      <c r="D12" s="15">
        <v>4.1489168032040745E-2</v>
      </c>
      <c r="E12" s="3">
        <f t="shared" si="2"/>
        <v>41.489168032040745</v>
      </c>
      <c r="F12" s="3"/>
      <c r="G12" s="23" t="s">
        <v>224</v>
      </c>
      <c r="H12" s="3">
        <v>-16.72</v>
      </c>
      <c r="I12" s="3"/>
      <c r="J12" s="3">
        <f t="shared" si="3"/>
        <v>1.7508428909521194E-3</v>
      </c>
      <c r="K12" s="3">
        <f t="shared" si="4"/>
        <v>1.7508428909521194</v>
      </c>
      <c r="L12" s="3">
        <f>Eden_Pow!G79</f>
        <v>0.5184942623710822</v>
      </c>
      <c r="M12" s="3"/>
      <c r="N12" s="22">
        <f t="shared" si="0"/>
        <v>52.525286728563579</v>
      </c>
      <c r="O12" s="22">
        <f t="shared" si="1"/>
        <v>55151.551064991756</v>
      </c>
      <c r="P12" s="18"/>
      <c r="Q12" s="6"/>
      <c r="R12" s="5"/>
      <c r="S12" s="4"/>
    </row>
    <row r="13" spans="1:19" x14ac:dyDescent="0.25">
      <c r="A13" s="5">
        <v>60</v>
      </c>
      <c r="B13" s="7">
        <v>40.6</v>
      </c>
      <c r="C13" s="9">
        <v>157.51333333333301</v>
      </c>
      <c r="D13" s="15">
        <v>3.455306754050607E-2</v>
      </c>
      <c r="E13" s="3">
        <f t="shared" si="2"/>
        <v>34.553067540506071</v>
      </c>
      <c r="F13" s="3"/>
      <c r="G13" s="23" t="s">
        <v>225</v>
      </c>
      <c r="H13" s="3">
        <v>43.05</v>
      </c>
      <c r="I13" s="3"/>
      <c r="J13" s="3"/>
      <c r="K13" s="3">
        <v>1.3926360822865456</v>
      </c>
      <c r="L13" s="3">
        <f>Eden_Pow!G86</f>
        <v>0.27952528865705162</v>
      </c>
      <c r="M13" s="3"/>
      <c r="N13" s="22"/>
      <c r="O13" s="22"/>
      <c r="P13" s="18"/>
      <c r="Q13" s="6"/>
      <c r="R13" s="5"/>
      <c r="S13" s="4"/>
    </row>
    <row r="14" spans="1:19" x14ac:dyDescent="0.25">
      <c r="A14" s="5">
        <v>90</v>
      </c>
      <c r="B14" s="7">
        <v>38.9</v>
      </c>
      <c r="C14" s="9">
        <v>151.16</v>
      </c>
      <c r="D14" s="15">
        <v>4.9426542872747108E-2</v>
      </c>
      <c r="E14" s="3">
        <f t="shared" si="2"/>
        <v>49.426542872747106</v>
      </c>
      <c r="F14" s="3"/>
      <c r="G14" s="3"/>
      <c r="H14" s="3"/>
      <c r="I14" s="3"/>
      <c r="J14" s="3">
        <f>D14*(B14/1000)</f>
        <v>1.9226925177498624E-3</v>
      </c>
      <c r="K14" s="3">
        <f t="shared" si="4"/>
        <v>1.9226925177498624</v>
      </c>
      <c r="L14" s="3">
        <f>Eden_Pow!G93</f>
        <v>0.90588840436872398</v>
      </c>
      <c r="M14" s="3"/>
      <c r="N14" s="22">
        <f t="shared" si="0"/>
        <v>57.680775532495872</v>
      </c>
      <c r="O14" s="22">
        <f t="shared" si="1"/>
        <v>60564.814309120666</v>
      </c>
      <c r="P14" s="18"/>
      <c r="Q14" s="6"/>
      <c r="R14" s="5"/>
      <c r="S14" s="4"/>
    </row>
    <row r="15" spans="1:19" x14ac:dyDescent="0.25">
      <c r="A15" s="4" t="s">
        <v>231</v>
      </c>
      <c r="B15" s="8">
        <f>AVERAGE(B2:B14)</f>
        <v>38.661538461538463</v>
      </c>
      <c r="C15" s="10"/>
      <c r="D15" s="3"/>
      <c r="E15" s="3"/>
      <c r="F15" s="3"/>
      <c r="G15" s="3"/>
      <c r="H15" s="3"/>
      <c r="I15" s="3"/>
      <c r="J15" s="3"/>
      <c r="K15" s="3"/>
      <c r="L15" s="3"/>
      <c r="M15" s="3"/>
      <c r="N15" s="22"/>
      <c r="O15" s="22">
        <f t="shared" ref="O15:O42" si="5">N15*1250</f>
        <v>0</v>
      </c>
      <c r="P15" s="5"/>
      <c r="Q15" s="6"/>
      <c r="R15" s="5"/>
    </row>
    <row r="16" spans="1:19" x14ac:dyDescent="0.25">
      <c r="A16" s="4" t="s">
        <v>232</v>
      </c>
      <c r="B16" s="8">
        <f>_xlfn.STDEV.S(B2:B14)</f>
        <v>2.7962887492586974</v>
      </c>
      <c r="C16" s="10"/>
      <c r="D16" s="3"/>
      <c r="E16" s="3"/>
      <c r="F16" s="3"/>
      <c r="G16" s="3"/>
      <c r="H16" s="3"/>
      <c r="I16" s="3"/>
      <c r="J16" s="3"/>
      <c r="K16" s="3"/>
      <c r="L16" s="3"/>
      <c r="M16" s="3"/>
      <c r="N16" s="22"/>
      <c r="O16" s="22">
        <f t="shared" si="5"/>
        <v>0</v>
      </c>
      <c r="P16" s="5"/>
      <c r="Q16" s="6"/>
      <c r="R16" s="5"/>
    </row>
    <row r="17" spans="1:19" x14ac:dyDescent="0.25">
      <c r="A17" s="4" t="s">
        <v>206</v>
      </c>
      <c r="B17" s="8"/>
      <c r="C17" s="10"/>
      <c r="D17" s="3"/>
      <c r="E17" s="3"/>
      <c r="F17" s="3"/>
      <c r="G17" s="3"/>
      <c r="H17" s="3"/>
      <c r="I17" s="3"/>
      <c r="J17" s="3"/>
      <c r="K17" s="3"/>
      <c r="L17" s="3"/>
      <c r="M17" s="3"/>
      <c r="N17" s="22"/>
      <c r="O17" s="22">
        <f t="shared" si="5"/>
        <v>0</v>
      </c>
      <c r="P17" s="5"/>
      <c r="Q17" s="6"/>
      <c r="R17" s="5"/>
    </row>
    <row r="18" spans="1:19" x14ac:dyDescent="0.25">
      <c r="A18" s="5">
        <v>0</v>
      </c>
      <c r="B18" s="7">
        <v>40.9</v>
      </c>
      <c r="C18" s="9">
        <v>0.46333333333333299</v>
      </c>
      <c r="D18" s="5">
        <v>0.22269553898946878</v>
      </c>
      <c r="E18" s="3">
        <f t="shared" si="2"/>
        <v>222.69553898946879</v>
      </c>
      <c r="F18" s="3"/>
      <c r="G18" s="3" t="s">
        <v>226</v>
      </c>
      <c r="H18" s="3">
        <v>67.739999999999995</v>
      </c>
      <c r="I18" s="3"/>
      <c r="J18" s="3">
        <f t="shared" ref="J18:J26" si="6">D18*(B18/1000)</f>
        <v>9.1082475446692731E-3</v>
      </c>
      <c r="K18" s="3">
        <f t="shared" si="4"/>
        <v>9.1082475446692737</v>
      </c>
      <c r="L18" s="3">
        <f>Wensum_Blackwater!G9</f>
        <v>0.60033982164590427</v>
      </c>
      <c r="M18" s="3"/>
      <c r="N18" s="22">
        <f>((J18*100)*(1.4)*(250))</f>
        <v>318.78866406342456</v>
      </c>
      <c r="O18" s="22">
        <f>N18*1970</f>
        <v>628013.66820494644</v>
      </c>
      <c r="P18" s="5"/>
      <c r="Q18" s="6"/>
      <c r="R18" s="5"/>
    </row>
    <row r="19" spans="1:19" x14ac:dyDescent="0.25">
      <c r="A19" s="5">
        <v>5</v>
      </c>
      <c r="B19" s="7">
        <v>39.6</v>
      </c>
      <c r="C19" s="9">
        <v>146.28</v>
      </c>
      <c r="D19" s="5">
        <v>0.29043900130162115</v>
      </c>
      <c r="E19" s="3">
        <f t="shared" si="2"/>
        <v>290.43900130162115</v>
      </c>
      <c r="F19" s="3"/>
      <c r="G19" s="23" t="s">
        <v>227</v>
      </c>
      <c r="H19" s="3">
        <v>1.18</v>
      </c>
      <c r="I19" s="3"/>
      <c r="J19" s="3">
        <f t="shared" si="6"/>
        <v>1.1501384451544198E-2</v>
      </c>
      <c r="K19" s="3">
        <f t="shared" si="4"/>
        <v>11.501384451544197</v>
      </c>
      <c r="L19" s="3">
        <f>Wensum_Blackwater!G16</f>
        <v>1.695478366841781</v>
      </c>
      <c r="M19" s="3"/>
      <c r="N19" s="22">
        <f t="shared" ref="N19:N26" si="7">((J19*100)*(1.4)*(250))</f>
        <v>402.54845580404691</v>
      </c>
      <c r="O19" s="22">
        <f t="shared" ref="O19:O26" si="8">N19*1970</f>
        <v>793020.45793397236</v>
      </c>
      <c r="P19" s="5"/>
      <c r="Q19" s="6"/>
      <c r="R19" s="5"/>
      <c r="S19" s="4"/>
    </row>
    <row r="20" spans="1:19" x14ac:dyDescent="0.25">
      <c r="A20" s="5">
        <v>10</v>
      </c>
      <c r="B20" s="7">
        <v>40.700000000000003</v>
      </c>
      <c r="C20" s="9">
        <v>147.29333333333301</v>
      </c>
      <c r="D20" s="5">
        <v>0.29162229321973737</v>
      </c>
      <c r="E20" s="3">
        <f t="shared" si="2"/>
        <v>291.62229321973734</v>
      </c>
      <c r="F20" s="3"/>
      <c r="G20" s="23" t="s">
        <v>220</v>
      </c>
      <c r="H20" s="3">
        <v>7.4249999999999998</v>
      </c>
      <c r="I20" s="3"/>
      <c r="J20" s="3">
        <f t="shared" si="6"/>
        <v>1.1869027334043311E-2</v>
      </c>
      <c r="K20" s="3">
        <f t="shared" si="4"/>
        <v>11.869027334043311</v>
      </c>
      <c r="L20" s="3">
        <f>Wensum_Blackwater!G23</f>
        <v>3.1257719214211179</v>
      </c>
      <c r="M20" s="3"/>
      <c r="N20" s="22">
        <f t="shared" si="7"/>
        <v>415.41595669151587</v>
      </c>
      <c r="O20" s="22">
        <f t="shared" si="8"/>
        <v>818369.43468228623</v>
      </c>
      <c r="P20" s="5"/>
      <c r="Q20" s="6"/>
      <c r="R20" s="5"/>
      <c r="S20" s="4"/>
    </row>
    <row r="21" spans="1:19" x14ac:dyDescent="0.25">
      <c r="A21" s="5">
        <v>15</v>
      </c>
      <c r="B21" s="7">
        <v>38.9</v>
      </c>
      <c r="C21" s="9">
        <v>148.62</v>
      </c>
      <c r="D21" s="5">
        <v>0.29904745000591643</v>
      </c>
      <c r="E21" s="3">
        <f t="shared" si="2"/>
        <v>299.0474500059164</v>
      </c>
      <c r="F21" s="3"/>
      <c r="G21" s="23" t="s">
        <v>221</v>
      </c>
      <c r="H21" s="3">
        <v>6.83</v>
      </c>
      <c r="I21" s="3"/>
      <c r="J21" s="3">
        <f t="shared" si="6"/>
        <v>1.1632945805230149E-2</v>
      </c>
      <c r="K21" s="3">
        <f t="shared" si="4"/>
        <v>11.632945805230149</v>
      </c>
      <c r="L21" s="3">
        <f>Wensum_Blackwater!G30</f>
        <v>2.6017413840482373</v>
      </c>
      <c r="M21" s="3"/>
      <c r="N21" s="22">
        <f t="shared" si="7"/>
        <v>407.15310318305512</v>
      </c>
      <c r="O21" s="22">
        <f t="shared" si="8"/>
        <v>802091.6132706186</v>
      </c>
      <c r="P21" s="5"/>
      <c r="Q21" s="6"/>
      <c r="R21" s="5"/>
      <c r="S21" s="4"/>
    </row>
    <row r="22" spans="1:19" x14ac:dyDescent="0.25">
      <c r="A22" s="5">
        <v>20</v>
      </c>
      <c r="B22" s="7">
        <v>39.200000000000003</v>
      </c>
      <c r="C22" s="9">
        <v>147.756666666667</v>
      </c>
      <c r="D22" s="5">
        <v>0.30588096083303756</v>
      </c>
      <c r="E22" s="3">
        <f t="shared" si="2"/>
        <v>305.88096083303759</v>
      </c>
      <c r="F22" s="3"/>
      <c r="G22" s="23" t="s">
        <v>222</v>
      </c>
      <c r="H22" s="3">
        <v>-147.62</v>
      </c>
      <c r="I22" s="3"/>
      <c r="J22" s="3">
        <f t="shared" si="6"/>
        <v>1.1990533664655073E-2</v>
      </c>
      <c r="K22" s="3">
        <f t="shared" si="4"/>
        <v>11.990533664655073</v>
      </c>
      <c r="L22" s="3">
        <f>Wensum_Blackwater!G37</f>
        <v>2.8472057005772848</v>
      </c>
      <c r="M22" s="3"/>
      <c r="N22" s="22">
        <f t="shared" si="7"/>
        <v>419.66867826292759</v>
      </c>
      <c r="O22" s="22">
        <f t="shared" si="8"/>
        <v>826747.29617796734</v>
      </c>
      <c r="P22" s="5"/>
      <c r="Q22" s="6"/>
      <c r="R22" s="5"/>
      <c r="S22" s="4"/>
    </row>
    <row r="23" spans="1:19" x14ac:dyDescent="0.25">
      <c r="A23" s="5">
        <v>25</v>
      </c>
      <c r="B23" s="7">
        <v>40.299999999999997</v>
      </c>
      <c r="C23" s="9">
        <v>147.15</v>
      </c>
      <c r="D23" s="5">
        <v>0.15826529404804168</v>
      </c>
      <c r="E23" s="3">
        <f t="shared" si="2"/>
        <v>158.26529404804168</v>
      </c>
      <c r="F23" s="3"/>
      <c r="G23" s="23" t="s">
        <v>223</v>
      </c>
      <c r="H23" s="3">
        <v>77.650000000000006</v>
      </c>
      <c r="I23" s="3"/>
      <c r="J23" s="3">
        <f t="shared" si="6"/>
        <v>6.3780913501360788E-3</v>
      </c>
      <c r="K23" s="3">
        <f t="shared" si="4"/>
        <v>6.3780913501360788</v>
      </c>
      <c r="L23" s="3">
        <f>Wensum_Blackwater!G44</f>
        <v>1.5806172444729432</v>
      </c>
      <c r="M23" s="3"/>
      <c r="N23" s="22">
        <f t="shared" si="7"/>
        <v>223.23319725476276</v>
      </c>
      <c r="O23" s="22">
        <f t="shared" si="8"/>
        <v>439769.39859188261</v>
      </c>
      <c r="P23" s="5"/>
      <c r="Q23" s="6"/>
      <c r="R23" s="5"/>
      <c r="S23" s="4"/>
    </row>
    <row r="24" spans="1:19" x14ac:dyDescent="0.25">
      <c r="A24" s="5">
        <v>30</v>
      </c>
      <c r="B24" s="7">
        <v>42</v>
      </c>
      <c r="C24" s="9">
        <v>151.96666666666701</v>
      </c>
      <c r="D24" s="5">
        <v>0.23591882617441726</v>
      </c>
      <c r="E24" s="3">
        <f t="shared" si="2"/>
        <v>235.91882617441726</v>
      </c>
      <c r="F24" s="3"/>
      <c r="G24" s="23" t="s">
        <v>224</v>
      </c>
      <c r="H24" s="3">
        <v>27.6</v>
      </c>
      <c r="I24" s="3"/>
      <c r="J24" s="3">
        <f t="shared" si="6"/>
        <v>9.9085906993255247E-3</v>
      </c>
      <c r="K24" s="3">
        <f t="shared" si="4"/>
        <v>9.9085906993255239</v>
      </c>
      <c r="L24" s="3">
        <f>Wensum_Blackwater!G51</f>
        <v>2.4235618277790421</v>
      </c>
      <c r="M24" s="3"/>
      <c r="N24" s="22">
        <f t="shared" si="7"/>
        <v>346.80067447639334</v>
      </c>
      <c r="O24" s="22">
        <f t="shared" si="8"/>
        <v>683197.32871849486</v>
      </c>
      <c r="P24" s="5"/>
      <c r="Q24" s="6"/>
      <c r="R24" s="5"/>
      <c r="S24" s="4"/>
    </row>
    <row r="25" spans="1:19" x14ac:dyDescent="0.25">
      <c r="A25" s="5">
        <v>60</v>
      </c>
      <c r="B25" s="7">
        <v>40.6</v>
      </c>
      <c r="C25" s="9">
        <v>151.86000000000001</v>
      </c>
      <c r="D25" s="5">
        <v>0.2635191101644776</v>
      </c>
      <c r="E25" s="3">
        <f t="shared" si="2"/>
        <v>263.51911016447758</v>
      </c>
      <c r="F25" s="3"/>
      <c r="G25" s="23" t="s">
        <v>225</v>
      </c>
      <c r="H25" s="3">
        <v>20.71</v>
      </c>
      <c r="I25" s="3"/>
      <c r="J25" s="3">
        <f t="shared" si="6"/>
        <v>1.0698875872677791E-2</v>
      </c>
      <c r="K25" s="3">
        <f t="shared" si="4"/>
        <v>10.698875872677791</v>
      </c>
      <c r="L25" s="3">
        <f>Wensum_Blackwater!G58</f>
        <v>2.7729345880896132</v>
      </c>
      <c r="M25" s="3"/>
      <c r="N25" s="22">
        <f t="shared" si="7"/>
        <v>374.46065554372268</v>
      </c>
      <c r="O25" s="22">
        <f t="shared" si="8"/>
        <v>737687.49142113363</v>
      </c>
      <c r="P25" s="5"/>
      <c r="Q25" s="6"/>
      <c r="R25" s="5"/>
      <c r="S25" s="4"/>
    </row>
    <row r="26" spans="1:19" x14ac:dyDescent="0.25">
      <c r="A26" s="5">
        <v>90</v>
      </c>
      <c r="B26" s="7">
        <v>40.4</v>
      </c>
      <c r="C26" s="9">
        <v>141.72333333333299</v>
      </c>
      <c r="D26" s="5">
        <v>0.24281150159744413</v>
      </c>
      <c r="E26" s="3">
        <f t="shared" si="2"/>
        <v>242.81150159744413</v>
      </c>
      <c r="F26" s="3"/>
      <c r="G26" s="3"/>
      <c r="H26" s="3"/>
      <c r="I26" s="3"/>
      <c r="J26" s="3">
        <f t="shared" si="6"/>
        <v>9.809584664536743E-3</v>
      </c>
      <c r="K26" s="3">
        <f t="shared" si="4"/>
        <v>9.809584664536743</v>
      </c>
      <c r="L26" s="3">
        <f>Wensum_Blackwater!G65</f>
        <v>1.5818818140897271</v>
      </c>
      <c r="M26" s="3"/>
      <c r="N26" s="22">
        <f t="shared" si="7"/>
        <v>343.33546325878598</v>
      </c>
      <c r="O26" s="22">
        <f t="shared" si="8"/>
        <v>676370.86261980841</v>
      </c>
      <c r="P26" s="5"/>
      <c r="Q26" s="6"/>
      <c r="R26" s="5"/>
      <c r="S26" s="4"/>
    </row>
    <row r="27" spans="1:19" x14ac:dyDescent="0.25">
      <c r="A27" s="4" t="s">
        <v>231</v>
      </c>
      <c r="B27" s="8">
        <f>AVERAGE(B18:B26)</f>
        <v>40.288888888888891</v>
      </c>
      <c r="C27" s="10"/>
      <c r="D27" s="3"/>
      <c r="E27" s="3"/>
      <c r="F27" s="3"/>
      <c r="G27" s="3"/>
      <c r="H27" s="3"/>
      <c r="I27" s="3"/>
      <c r="J27" s="3"/>
      <c r="K27" s="3"/>
      <c r="L27" s="3"/>
      <c r="M27" s="3"/>
      <c r="N27" s="22"/>
      <c r="O27" s="22">
        <f t="shared" si="5"/>
        <v>0</v>
      </c>
      <c r="P27" s="5"/>
      <c r="Q27" s="6"/>
      <c r="R27" s="5"/>
    </row>
    <row r="28" spans="1:19" s="4" customFormat="1" x14ac:dyDescent="0.25">
      <c r="A28" s="4" t="s">
        <v>232</v>
      </c>
      <c r="B28" s="8">
        <f>_xlfn.STDEV.S(B18:B26)</f>
        <v>0.94663145474419497</v>
      </c>
      <c r="C28" s="10"/>
      <c r="D28" s="3"/>
      <c r="E28" s="3"/>
      <c r="F28" s="3"/>
      <c r="G28" s="3"/>
      <c r="H28" s="3"/>
      <c r="I28" s="3"/>
      <c r="J28" s="3"/>
      <c r="K28" s="3"/>
      <c r="L28" s="3"/>
      <c r="M28" s="3"/>
      <c r="N28" s="22"/>
      <c r="O28" s="22"/>
      <c r="P28" s="5"/>
      <c r="Q28" s="6"/>
      <c r="R28" s="5"/>
    </row>
    <row r="29" spans="1:19" x14ac:dyDescent="0.25">
      <c r="A29" s="4" t="s">
        <v>207</v>
      </c>
      <c r="B29" s="8"/>
      <c r="C29" s="10"/>
      <c r="D29" s="3"/>
      <c r="E29" s="3"/>
      <c r="F29" s="3"/>
      <c r="G29" s="3"/>
      <c r="H29" s="3"/>
      <c r="I29" s="3"/>
      <c r="J29" s="3"/>
      <c r="K29" s="3"/>
      <c r="L29" s="3"/>
      <c r="M29" s="3"/>
      <c r="N29" s="22"/>
      <c r="O29" s="22">
        <f t="shared" si="5"/>
        <v>0</v>
      </c>
      <c r="P29" s="5"/>
      <c r="Q29" s="6"/>
      <c r="R29" s="5"/>
    </row>
    <row r="30" spans="1:19" x14ac:dyDescent="0.25">
      <c r="A30" s="5">
        <v>0</v>
      </c>
      <c r="B30" s="7">
        <v>41.8</v>
      </c>
      <c r="C30" s="9">
        <v>0</v>
      </c>
      <c r="D30" s="19">
        <v>0</v>
      </c>
      <c r="E30" s="3">
        <f t="shared" si="2"/>
        <v>0</v>
      </c>
      <c r="F30" s="3"/>
      <c r="G30" s="23" t="s">
        <v>214</v>
      </c>
      <c r="H30" s="3"/>
      <c r="I30" s="3"/>
      <c r="J30" s="3">
        <f t="shared" ref="J30:J42" si="9">D30*(B30/1000)</f>
        <v>0</v>
      </c>
      <c r="K30" s="3">
        <f t="shared" si="4"/>
        <v>0</v>
      </c>
      <c r="L30" s="3"/>
      <c r="M30" s="3"/>
      <c r="N30" s="22">
        <f>((J30*100)*(1.22)*(250))</f>
        <v>0</v>
      </c>
      <c r="O30" s="22">
        <f t="shared" si="5"/>
        <v>0</v>
      </c>
      <c r="P30" s="19"/>
      <c r="Q30" s="6"/>
      <c r="R30" s="5"/>
    </row>
    <row r="31" spans="1:19" x14ac:dyDescent="0.25">
      <c r="A31" s="5">
        <v>2</v>
      </c>
      <c r="B31" s="7">
        <v>36.6</v>
      </c>
      <c r="C31" s="9">
        <v>10.466666666666701</v>
      </c>
      <c r="D31" s="19">
        <v>7.9495114994841756E-3</v>
      </c>
      <c r="E31" s="3">
        <f t="shared" si="2"/>
        <v>7.949511499484176</v>
      </c>
      <c r="F31" s="3"/>
      <c r="G31" s="23" t="s">
        <v>215</v>
      </c>
      <c r="H31" s="3">
        <v>-100</v>
      </c>
      <c r="I31" s="3"/>
      <c r="J31" s="3">
        <f t="shared" si="9"/>
        <v>2.9095212088112084E-4</v>
      </c>
      <c r="K31" s="3">
        <f t="shared" si="4"/>
        <v>0.29095212088112082</v>
      </c>
      <c r="L31" s="3">
        <f>Eden_NewbyBeck!G16</f>
        <v>0.36408064702684162</v>
      </c>
      <c r="M31" s="3"/>
      <c r="N31" s="22">
        <f t="shared" ref="N31:N42" si="10">((J31*100)*(1.22)*(250))</f>
        <v>8.8740396868741858</v>
      </c>
      <c r="O31" s="22">
        <f t="shared" si="5"/>
        <v>11092.549608592732</v>
      </c>
      <c r="P31" s="15"/>
      <c r="Q31" s="6"/>
      <c r="R31" s="5"/>
      <c r="S31" s="4"/>
    </row>
    <row r="32" spans="1:19" x14ac:dyDescent="0.25">
      <c r="A32" s="5">
        <v>4</v>
      </c>
      <c r="B32" s="7">
        <v>39.5</v>
      </c>
      <c r="C32" s="9">
        <v>139.256666666667</v>
      </c>
      <c r="D32" s="19">
        <v>0</v>
      </c>
      <c r="E32" s="3">
        <f t="shared" si="2"/>
        <v>0</v>
      </c>
      <c r="F32" s="3"/>
      <c r="G32" s="23" t="s">
        <v>216</v>
      </c>
      <c r="H32" s="3"/>
      <c r="I32" s="3"/>
      <c r="J32" s="3">
        <f t="shared" si="9"/>
        <v>0</v>
      </c>
      <c r="K32" s="3">
        <f t="shared" si="4"/>
        <v>0</v>
      </c>
      <c r="L32" s="3"/>
      <c r="M32" s="3"/>
      <c r="N32" s="22">
        <f t="shared" si="10"/>
        <v>0</v>
      </c>
      <c r="O32" s="22">
        <f t="shared" si="5"/>
        <v>0</v>
      </c>
      <c r="P32" s="18"/>
      <c r="Q32" s="6"/>
      <c r="R32" s="5"/>
      <c r="S32" s="4"/>
    </row>
    <row r="33" spans="1:19" x14ac:dyDescent="0.25">
      <c r="A33" s="5">
        <v>5</v>
      </c>
      <c r="B33" s="7">
        <v>34.9</v>
      </c>
      <c r="C33" s="9">
        <v>128.65666666666701</v>
      </c>
      <c r="D33" s="19">
        <v>5.1156016748589085E-2</v>
      </c>
      <c r="E33" s="3">
        <f t="shared" si="2"/>
        <v>51.156016748589089</v>
      </c>
      <c r="F33" s="3"/>
      <c r="G33" s="23" t="s">
        <v>217</v>
      </c>
      <c r="H33" s="3">
        <v>-38</v>
      </c>
      <c r="I33" s="3"/>
      <c r="J33" s="3">
        <f t="shared" si="9"/>
        <v>1.785344984525759E-3</v>
      </c>
      <c r="K33" s="3">
        <f t="shared" si="4"/>
        <v>1.785344984525759</v>
      </c>
      <c r="L33" s="3">
        <f>Eden_NewbyBeck!G23</f>
        <v>5.0140681948581352E-2</v>
      </c>
      <c r="M33" s="3"/>
      <c r="N33" s="22">
        <f t="shared" si="10"/>
        <v>54.453022028035655</v>
      </c>
      <c r="O33" s="22">
        <f t="shared" si="5"/>
        <v>68066.277535044574</v>
      </c>
      <c r="P33" s="18"/>
      <c r="Q33" s="6"/>
      <c r="R33" s="5"/>
      <c r="S33" s="4"/>
    </row>
    <row r="34" spans="1:19" x14ac:dyDescent="0.25">
      <c r="A34" s="5">
        <v>6</v>
      </c>
      <c r="B34" s="7">
        <v>36</v>
      </c>
      <c r="C34" s="9">
        <v>147</v>
      </c>
      <c r="D34" s="19">
        <v>3.1798045997936765E-2</v>
      </c>
      <c r="E34" s="3">
        <f t="shared" si="2"/>
        <v>31.798045997936764</v>
      </c>
      <c r="F34" s="3"/>
      <c r="G34" s="23" t="s">
        <v>218</v>
      </c>
      <c r="H34" s="3">
        <v>-5</v>
      </c>
      <c r="I34" s="3"/>
      <c r="J34" s="3">
        <f t="shared" si="9"/>
        <v>1.1447296559257234E-3</v>
      </c>
      <c r="K34" s="3">
        <f t="shared" si="4"/>
        <v>1.1447296559257234</v>
      </c>
      <c r="L34" s="3">
        <f>Eden_NewbyBeck!G30</f>
        <v>0.38636549364490119</v>
      </c>
      <c r="M34" s="3"/>
      <c r="N34" s="22">
        <f t="shared" si="10"/>
        <v>34.914254505734561</v>
      </c>
      <c r="O34" s="22">
        <f t="shared" si="5"/>
        <v>43642.818132168199</v>
      </c>
      <c r="P34" s="15"/>
      <c r="Q34" s="6"/>
      <c r="R34" s="5"/>
      <c r="S34" s="4"/>
    </row>
    <row r="35" spans="1:19" x14ac:dyDescent="0.25">
      <c r="A35" s="5">
        <v>8</v>
      </c>
      <c r="B35" s="7">
        <v>38.1</v>
      </c>
      <c r="C35" s="9">
        <v>151.49</v>
      </c>
      <c r="D35" s="19">
        <v>3.0173943911963094E-2</v>
      </c>
      <c r="E35" s="3">
        <f t="shared" si="2"/>
        <v>30.173943911963093</v>
      </c>
      <c r="F35" s="3"/>
      <c r="G35" s="23" t="s">
        <v>219</v>
      </c>
      <c r="H35" s="3">
        <v>189.51</v>
      </c>
      <c r="I35" s="3"/>
      <c r="J35" s="3">
        <f t="shared" si="9"/>
        <v>1.149627263045794E-3</v>
      </c>
      <c r="K35" s="3">
        <f t="shared" si="4"/>
        <v>1.149627263045794</v>
      </c>
      <c r="L35" s="3">
        <f>Eden_NewbyBeck!G44</f>
        <v>0.45816977517461566</v>
      </c>
      <c r="M35" s="3"/>
      <c r="N35" s="22">
        <f t="shared" si="10"/>
        <v>35.063631522896713</v>
      </c>
      <c r="O35" s="22">
        <f t="shared" si="5"/>
        <v>43829.539403620889</v>
      </c>
      <c r="P35" s="18"/>
      <c r="Q35" s="6"/>
      <c r="R35" s="5"/>
      <c r="S35" s="4"/>
    </row>
    <row r="36" spans="1:19" x14ac:dyDescent="0.25">
      <c r="A36" s="5">
        <v>10</v>
      </c>
      <c r="B36" s="7">
        <v>37.200000000000003</v>
      </c>
      <c r="C36" s="9">
        <v>145.273333333333</v>
      </c>
      <c r="D36" s="19">
        <v>8.735652585492841E-2</v>
      </c>
      <c r="E36" s="3">
        <f t="shared" si="2"/>
        <v>87.356525854928407</v>
      </c>
      <c r="F36" s="3"/>
      <c r="G36" s="23" t="s">
        <v>220</v>
      </c>
      <c r="H36" s="3">
        <v>53.64</v>
      </c>
      <c r="I36" s="3"/>
      <c r="J36" s="3">
        <f t="shared" si="9"/>
        <v>3.2496627618033374E-3</v>
      </c>
      <c r="K36" s="3">
        <f t="shared" si="4"/>
        <v>3.2496627618033376</v>
      </c>
      <c r="L36" s="3">
        <f>Eden_NewbyBeck!G51</f>
        <v>0.61741348319408618</v>
      </c>
      <c r="M36" s="3"/>
      <c r="N36" s="22">
        <f t="shared" si="10"/>
        <v>99.114714235001784</v>
      </c>
      <c r="O36" s="22">
        <f t="shared" si="5"/>
        <v>123893.39279375222</v>
      </c>
      <c r="P36" s="18"/>
      <c r="Q36" s="6"/>
      <c r="R36" s="5"/>
      <c r="S36" s="4"/>
    </row>
    <row r="37" spans="1:19" x14ac:dyDescent="0.25">
      <c r="A37" s="5">
        <v>15</v>
      </c>
      <c r="B37" s="7">
        <v>33.299999999999997</v>
      </c>
      <c r="C37" s="9">
        <v>147.98666666666699</v>
      </c>
      <c r="D37" s="19">
        <v>0.13421488581232988</v>
      </c>
      <c r="E37" s="3">
        <f t="shared" si="2"/>
        <v>134.21488581232987</v>
      </c>
      <c r="F37" s="3"/>
      <c r="G37" s="23" t="s">
        <v>221</v>
      </c>
      <c r="H37" s="3">
        <v>-6.35</v>
      </c>
      <c r="I37" s="3"/>
      <c r="J37" s="3">
        <f t="shared" si="9"/>
        <v>4.4693556975505845E-3</v>
      </c>
      <c r="K37" s="3">
        <f t="shared" si="4"/>
        <v>4.4693556975505846</v>
      </c>
      <c r="L37" s="3">
        <f>Eden_NewbyBeck!G58</f>
        <v>0.36319501557603212</v>
      </c>
      <c r="M37" s="3"/>
      <c r="N37" s="22">
        <f t="shared" si="10"/>
        <v>136.31534877529282</v>
      </c>
      <c r="O37" s="22">
        <f t="shared" si="5"/>
        <v>170394.18596911602</v>
      </c>
      <c r="P37" s="18"/>
      <c r="Q37" s="6"/>
      <c r="R37" s="5"/>
      <c r="S37" s="4"/>
    </row>
    <row r="38" spans="1:19" x14ac:dyDescent="0.25">
      <c r="A38" s="5">
        <v>20</v>
      </c>
      <c r="B38" s="7">
        <v>31.3</v>
      </c>
      <c r="C38" s="9">
        <v>152.24</v>
      </c>
      <c r="D38" s="19">
        <v>0.12569518400189328</v>
      </c>
      <c r="E38" s="3">
        <f t="shared" si="2"/>
        <v>125.69518400189328</v>
      </c>
      <c r="F38" s="3"/>
      <c r="G38" s="23" t="s">
        <v>222</v>
      </c>
      <c r="H38" s="3">
        <v>35.159999999999997</v>
      </c>
      <c r="I38" s="3"/>
      <c r="J38" s="3">
        <f t="shared" si="9"/>
        <v>3.9342592592592597E-3</v>
      </c>
      <c r="K38" s="3">
        <f t="shared" si="4"/>
        <v>3.9342592592592598</v>
      </c>
      <c r="L38" s="3">
        <f>Eden_NewbyBeck!G65</f>
        <v>0.63158022414108195</v>
      </c>
      <c r="M38" s="3"/>
      <c r="N38" s="22">
        <f t="shared" si="10"/>
        <v>119.99490740740741</v>
      </c>
      <c r="O38" s="22">
        <f t="shared" si="5"/>
        <v>149993.63425925927</v>
      </c>
      <c r="P38" s="18"/>
      <c r="Q38" s="6"/>
      <c r="R38" s="5"/>
      <c r="S38" s="4"/>
    </row>
    <row r="39" spans="1:19" x14ac:dyDescent="0.25">
      <c r="A39" s="5">
        <v>25</v>
      </c>
      <c r="B39" s="7">
        <v>33.6</v>
      </c>
      <c r="C39" s="9">
        <v>149.19333333333299</v>
      </c>
      <c r="D39" s="19">
        <v>8.1499230860253249E-2</v>
      </c>
      <c r="E39" s="3">
        <f t="shared" si="2"/>
        <v>81.499230860253249</v>
      </c>
      <c r="F39" s="3"/>
      <c r="G39" s="23" t="s">
        <v>223</v>
      </c>
      <c r="H39" s="3">
        <v>11.51</v>
      </c>
      <c r="I39" s="3"/>
      <c r="J39" s="3">
        <f t="shared" si="9"/>
        <v>2.7383741569045094E-3</v>
      </c>
      <c r="K39" s="3">
        <f t="shared" si="4"/>
        <v>2.7383741569045092</v>
      </c>
      <c r="L39" s="3">
        <f>Eden_NewbyBeck!G72</f>
        <v>0.45058304603935018</v>
      </c>
      <c r="M39" s="3"/>
      <c r="N39" s="22">
        <f t="shared" si="10"/>
        <v>83.520411785587541</v>
      </c>
      <c r="O39" s="22">
        <f t="shared" si="5"/>
        <v>104400.51473198443</v>
      </c>
      <c r="P39" s="18"/>
      <c r="Q39" s="6"/>
      <c r="R39" s="5"/>
      <c r="S39" s="4"/>
    </row>
    <row r="40" spans="1:19" x14ac:dyDescent="0.25">
      <c r="A40" s="5">
        <v>30</v>
      </c>
      <c r="B40" s="7">
        <v>36.5</v>
      </c>
      <c r="C40" s="9">
        <v>146.41333333333299</v>
      </c>
      <c r="D40" s="19">
        <v>9.0876819311324158E-2</v>
      </c>
      <c r="E40" s="3">
        <f t="shared" si="2"/>
        <v>90.876819311324155</v>
      </c>
      <c r="F40" s="3"/>
      <c r="G40" s="23" t="s">
        <v>224</v>
      </c>
      <c r="H40" s="3">
        <v>-18.100000000000001</v>
      </c>
      <c r="I40" s="3"/>
      <c r="J40" s="3">
        <f t="shared" si="9"/>
        <v>3.3170039048633316E-3</v>
      </c>
      <c r="K40" s="3">
        <f t="shared" si="4"/>
        <v>3.3170039048633315</v>
      </c>
      <c r="L40" s="3">
        <f>Eden_NewbyBeck!G79</f>
        <v>1.1469045593114067</v>
      </c>
      <c r="M40" s="3"/>
      <c r="N40" s="22">
        <f t="shared" si="10"/>
        <v>101.1686190983316</v>
      </c>
      <c r="O40" s="22">
        <f t="shared" si="5"/>
        <v>126460.77387291451</v>
      </c>
      <c r="P40" s="19"/>
      <c r="Q40" s="6"/>
      <c r="R40" s="5"/>
      <c r="S40" s="4"/>
    </row>
    <row r="41" spans="1:19" x14ac:dyDescent="0.25">
      <c r="A41" s="5">
        <v>60</v>
      </c>
      <c r="B41" s="7">
        <v>34.1</v>
      </c>
      <c r="C41" s="9">
        <v>148.34666666666701</v>
      </c>
      <c r="D41" s="19">
        <v>7.4429061649508924E-2</v>
      </c>
      <c r="E41" s="3">
        <f t="shared" si="2"/>
        <v>74.429061649508924</v>
      </c>
      <c r="F41" s="3"/>
      <c r="G41" s="23" t="s">
        <v>225</v>
      </c>
      <c r="H41" s="3">
        <v>27.96</v>
      </c>
      <c r="I41" s="3"/>
      <c r="J41" s="3">
        <f t="shared" si="9"/>
        <v>2.5380310022482542E-3</v>
      </c>
      <c r="K41" s="3">
        <f t="shared" si="4"/>
        <v>2.5380310022482542</v>
      </c>
      <c r="L41" s="3">
        <f>Eden_NewbyBeck!G86</f>
        <v>0.75969853022230294</v>
      </c>
      <c r="M41" s="3"/>
      <c r="N41" s="22">
        <f t="shared" si="10"/>
        <v>77.409945568571757</v>
      </c>
      <c r="O41" s="22">
        <f t="shared" si="5"/>
        <v>96762.43196071469</v>
      </c>
      <c r="P41" s="19"/>
      <c r="Q41" s="6"/>
      <c r="R41" s="5"/>
      <c r="S41" s="4"/>
    </row>
    <row r="42" spans="1:19" x14ac:dyDescent="0.25">
      <c r="A42" s="5">
        <v>90</v>
      </c>
      <c r="B42" s="7">
        <v>34.375</v>
      </c>
      <c r="C42" s="9">
        <v>144.59</v>
      </c>
      <c r="D42" s="19">
        <v>9.524242975908731E-2</v>
      </c>
      <c r="E42" s="3">
        <f t="shared" si="2"/>
        <v>95.242429759087315</v>
      </c>
      <c r="F42" s="3"/>
      <c r="G42" s="3"/>
      <c r="H42" s="3"/>
      <c r="I42" s="3"/>
      <c r="J42" s="3">
        <f t="shared" si="9"/>
        <v>3.2739585229686267E-3</v>
      </c>
      <c r="K42" s="3">
        <f t="shared" si="4"/>
        <v>3.2739585229686265</v>
      </c>
      <c r="L42" s="3">
        <f>Eden_NewbyBeck!G93</f>
        <v>1.5311510022581793</v>
      </c>
      <c r="M42" s="3"/>
      <c r="N42" s="22">
        <f t="shared" si="10"/>
        <v>99.855734950543123</v>
      </c>
      <c r="O42" s="22">
        <f t="shared" si="5"/>
        <v>124819.66868817891</v>
      </c>
      <c r="P42" s="19"/>
      <c r="Q42" s="6"/>
      <c r="R42" s="5"/>
      <c r="S42" s="4"/>
    </row>
    <row r="43" spans="1:19" x14ac:dyDescent="0.25">
      <c r="A43" s="4" t="s">
        <v>231</v>
      </c>
      <c r="B43" s="8">
        <f>AVERAGE(B30:B42)</f>
        <v>35.944230769230778</v>
      </c>
      <c r="C43" s="10"/>
      <c r="D43" s="3"/>
      <c r="E43" s="3"/>
      <c r="F43" s="3"/>
      <c r="G43" s="3"/>
      <c r="H43" s="3"/>
      <c r="I43" s="3"/>
      <c r="J43" s="3"/>
      <c r="K43" s="3"/>
      <c r="L43" s="3"/>
      <c r="M43" s="3"/>
      <c r="N43" s="22"/>
      <c r="O43" s="22"/>
      <c r="P43" s="5"/>
      <c r="Q43" s="6"/>
      <c r="R43" s="5"/>
    </row>
    <row r="44" spans="1:19" x14ac:dyDescent="0.25">
      <c r="A44" s="4" t="s">
        <v>232</v>
      </c>
      <c r="B44" s="8">
        <f>_xlfn.STDEV.S(B30:B42)</f>
        <v>2.8123269177511516</v>
      </c>
      <c r="C44" s="10"/>
      <c r="D44" s="3"/>
      <c r="E44" s="3"/>
      <c r="F44" s="3"/>
      <c r="G44" s="3"/>
      <c r="H44" s="3"/>
      <c r="I44" s="3"/>
      <c r="J44" s="3"/>
      <c r="K44" s="3"/>
      <c r="L44" s="3"/>
      <c r="M44" s="3"/>
      <c r="N44" s="22"/>
      <c r="O44" s="22"/>
      <c r="P44" s="5"/>
      <c r="Q44" s="6"/>
      <c r="R44" s="5"/>
    </row>
    <row r="45" spans="1:19" x14ac:dyDescent="0.25">
      <c r="A45" s="4"/>
      <c r="B45" s="8"/>
      <c r="C45" s="10"/>
      <c r="D45" s="3"/>
      <c r="E45" s="3"/>
      <c r="F45" s="3"/>
      <c r="G45" s="3"/>
      <c r="H45" s="3"/>
      <c r="I45" s="3"/>
      <c r="J45" s="3"/>
      <c r="K45" s="3"/>
      <c r="L45" s="3"/>
      <c r="M45" s="3"/>
      <c r="N45" s="22"/>
      <c r="O45" s="22"/>
      <c r="P45" s="5"/>
      <c r="Q45" s="6"/>
      <c r="R45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>
      <selection activeCell="M3" sqref="M3"/>
    </sheetView>
  </sheetViews>
  <sheetFormatPr defaultRowHeight="15" x14ac:dyDescent="0.25"/>
  <cols>
    <col min="1" max="1" width="13.7109375" style="4" customWidth="1"/>
    <col min="3" max="3" width="13.42578125" style="4" customWidth="1"/>
    <col min="5" max="5" width="9.140625" style="4"/>
  </cols>
  <sheetData>
    <row r="1" spans="1:13" s="4" customFormat="1" x14ac:dyDescent="0.25">
      <c r="A1" s="4" t="s">
        <v>235</v>
      </c>
    </row>
    <row r="2" spans="1:13" x14ac:dyDescent="0.25">
      <c r="A2" s="4" t="s">
        <v>9</v>
      </c>
      <c r="C2" s="5" t="s">
        <v>9</v>
      </c>
      <c r="E2" s="5" t="s">
        <v>9</v>
      </c>
    </row>
    <row r="3" spans="1:13" x14ac:dyDescent="0.25">
      <c r="A3" s="5">
        <v>44</v>
      </c>
      <c r="C3" s="1">
        <v>41.5</v>
      </c>
      <c r="E3" s="4">
        <v>44</v>
      </c>
      <c r="I3" t="s">
        <v>233</v>
      </c>
      <c r="K3" t="s">
        <v>236</v>
      </c>
      <c r="L3" t="s">
        <v>237</v>
      </c>
      <c r="M3" t="s">
        <v>234</v>
      </c>
    </row>
    <row r="4" spans="1:13" x14ac:dyDescent="0.25">
      <c r="A4" s="5">
        <v>40</v>
      </c>
      <c r="C4" s="1">
        <v>41</v>
      </c>
      <c r="E4" s="4">
        <v>38</v>
      </c>
      <c r="H4" t="s">
        <v>231</v>
      </c>
      <c r="I4">
        <f>AVERAGE(A3:A67,C3:C47,E3:E67)</f>
        <v>38.042857142857144</v>
      </c>
      <c r="K4">
        <f>AVERAGE(A3:A67)</f>
        <v>35.861538461538458</v>
      </c>
      <c r="L4">
        <f>AVERAGE(C3:C47)</f>
        <v>40.288888888888891</v>
      </c>
      <c r="M4">
        <f>AVERAGE(E3:E67)</f>
        <v>38.669230769230772</v>
      </c>
    </row>
    <row r="5" spans="1:13" x14ac:dyDescent="0.25">
      <c r="A5" s="5">
        <v>39</v>
      </c>
      <c r="C5" s="1">
        <v>39</v>
      </c>
      <c r="E5" s="4">
        <v>41</v>
      </c>
      <c r="H5" t="s">
        <v>232</v>
      </c>
      <c r="I5">
        <f>_xlfn.STDEV.S(A3:A67,C3:C47,E3:E67)</f>
        <v>3.5561413378979636</v>
      </c>
      <c r="K5">
        <f>_xlfn.STDEV.S(A3:A67)</f>
        <v>3.3674773712905393</v>
      </c>
      <c r="L5">
        <f>_xlfn.STDEV.S(C3:C47)</f>
        <v>2.0684010317834467</v>
      </c>
      <c r="M5">
        <f>_xlfn.STDEV.S(E3:E67)</f>
        <v>3.3648886997252174</v>
      </c>
    </row>
    <row r="6" spans="1:13" x14ac:dyDescent="0.25">
      <c r="A6" s="5">
        <v>46</v>
      </c>
      <c r="C6" s="1">
        <v>41</v>
      </c>
      <c r="E6" s="4">
        <v>50</v>
      </c>
    </row>
    <row r="7" spans="1:13" x14ac:dyDescent="0.25">
      <c r="A7" s="5">
        <v>40</v>
      </c>
      <c r="C7" s="1">
        <v>42</v>
      </c>
      <c r="E7" s="4">
        <v>42.5</v>
      </c>
    </row>
    <row r="8" spans="1:13" x14ac:dyDescent="0.25">
      <c r="A8" s="5">
        <v>37.5</v>
      </c>
      <c r="C8" s="1">
        <v>40</v>
      </c>
      <c r="E8" s="4">
        <v>44</v>
      </c>
    </row>
    <row r="9" spans="1:13" x14ac:dyDescent="0.25">
      <c r="A9" s="5">
        <v>39</v>
      </c>
      <c r="C9" s="1">
        <v>41</v>
      </c>
      <c r="E9" s="4">
        <v>47</v>
      </c>
    </row>
    <row r="10" spans="1:13" x14ac:dyDescent="0.25">
      <c r="A10" s="5">
        <v>31</v>
      </c>
      <c r="C10" s="1">
        <v>38</v>
      </c>
      <c r="E10" s="4">
        <v>42.5</v>
      </c>
    </row>
    <row r="11" spans="1:13" x14ac:dyDescent="0.25">
      <c r="A11" s="5">
        <v>37.5</v>
      </c>
      <c r="C11" s="1">
        <v>42.5</v>
      </c>
      <c r="E11" s="4">
        <v>42.5</v>
      </c>
    </row>
    <row r="12" spans="1:13" x14ac:dyDescent="0.25">
      <c r="A12" s="5">
        <v>38</v>
      </c>
      <c r="C12" s="1">
        <v>36.5</v>
      </c>
      <c r="E12" s="4">
        <v>42.5</v>
      </c>
    </row>
    <row r="13" spans="1:13" x14ac:dyDescent="0.25">
      <c r="A13" s="5">
        <v>42.5</v>
      </c>
      <c r="C13" s="1">
        <v>40</v>
      </c>
      <c r="E13" s="4">
        <v>35</v>
      </c>
    </row>
    <row r="14" spans="1:13" x14ac:dyDescent="0.25">
      <c r="A14" s="5">
        <v>41</v>
      </c>
      <c r="C14" s="1">
        <v>41.5</v>
      </c>
      <c r="E14" s="4">
        <v>41</v>
      </c>
    </row>
    <row r="15" spans="1:13" x14ac:dyDescent="0.25">
      <c r="A15" s="5">
        <v>35</v>
      </c>
      <c r="C15" s="1">
        <v>41</v>
      </c>
      <c r="E15" s="4">
        <v>35</v>
      </c>
    </row>
    <row r="16" spans="1:13" x14ac:dyDescent="0.25">
      <c r="A16" s="5">
        <v>41</v>
      </c>
      <c r="C16" s="1">
        <v>38</v>
      </c>
      <c r="E16" s="4">
        <v>41</v>
      </c>
    </row>
    <row r="17" spans="1:5" x14ac:dyDescent="0.25">
      <c r="A17" s="5">
        <v>38</v>
      </c>
      <c r="C17" s="1">
        <v>43</v>
      </c>
      <c r="E17" s="4">
        <v>40</v>
      </c>
    </row>
    <row r="18" spans="1:5" x14ac:dyDescent="0.25">
      <c r="A18" s="5">
        <v>33</v>
      </c>
      <c r="C18" s="1">
        <v>38.5</v>
      </c>
      <c r="E18" s="4">
        <v>37</v>
      </c>
    </row>
    <row r="19" spans="1:5" x14ac:dyDescent="0.25">
      <c r="A19" s="5">
        <v>35</v>
      </c>
      <c r="C19" s="1">
        <v>38</v>
      </c>
      <c r="E19" s="4">
        <v>36</v>
      </c>
    </row>
    <row r="20" spans="1:5" x14ac:dyDescent="0.25">
      <c r="A20" s="5">
        <v>36.5</v>
      </c>
      <c r="C20" s="1">
        <v>37.5</v>
      </c>
      <c r="E20" s="4">
        <v>35</v>
      </c>
    </row>
    <row r="21" spans="1:5" x14ac:dyDescent="0.25">
      <c r="A21" s="5">
        <v>35</v>
      </c>
      <c r="C21" s="1">
        <v>38</v>
      </c>
      <c r="E21" s="4">
        <v>37.5</v>
      </c>
    </row>
    <row r="22" spans="1:5" x14ac:dyDescent="0.25">
      <c r="A22" s="5">
        <v>35</v>
      </c>
      <c r="C22" s="1">
        <v>42.5</v>
      </c>
      <c r="E22" s="4">
        <v>35</v>
      </c>
    </row>
    <row r="23" spans="1:5" x14ac:dyDescent="0.25">
      <c r="A23" s="5">
        <v>34</v>
      </c>
      <c r="C23" s="1">
        <v>37.5</v>
      </c>
      <c r="E23" s="4">
        <v>35</v>
      </c>
    </row>
    <row r="24" spans="1:5" x14ac:dyDescent="0.25">
      <c r="A24" s="5">
        <v>38</v>
      </c>
      <c r="C24" s="1">
        <v>41</v>
      </c>
      <c r="E24" s="4">
        <v>37.5</v>
      </c>
    </row>
    <row r="25" spans="1:5" x14ac:dyDescent="0.25">
      <c r="A25" s="5">
        <v>35.5</v>
      </c>
      <c r="C25" s="1">
        <v>40</v>
      </c>
      <c r="E25" s="4">
        <v>37</v>
      </c>
    </row>
    <row r="26" spans="1:5" x14ac:dyDescent="0.25">
      <c r="A26" s="5">
        <v>36.5</v>
      </c>
      <c r="C26" s="1">
        <v>40</v>
      </c>
      <c r="E26" s="4">
        <v>36</v>
      </c>
    </row>
    <row r="27" spans="1:5" x14ac:dyDescent="0.25">
      <c r="A27" s="4">
        <v>37</v>
      </c>
      <c r="C27" s="1">
        <v>37.5</v>
      </c>
      <c r="E27" s="4">
        <v>38</v>
      </c>
    </row>
    <row r="28" spans="1:5" x14ac:dyDescent="0.25">
      <c r="A28" s="5">
        <v>36</v>
      </c>
      <c r="C28" s="1">
        <v>42.5</v>
      </c>
      <c r="E28" s="4">
        <v>37.5</v>
      </c>
    </row>
    <row r="29" spans="1:5" x14ac:dyDescent="0.25">
      <c r="A29" s="5">
        <v>42.5</v>
      </c>
      <c r="C29" s="1">
        <v>41</v>
      </c>
      <c r="E29" s="4">
        <v>37.5</v>
      </c>
    </row>
    <row r="30" spans="1:5" x14ac:dyDescent="0.25">
      <c r="A30" s="5">
        <v>37.5</v>
      </c>
      <c r="C30" s="1">
        <v>40</v>
      </c>
      <c r="E30" s="4">
        <v>35</v>
      </c>
    </row>
    <row r="31" spans="1:5" x14ac:dyDescent="0.25">
      <c r="A31" s="5">
        <v>36.5</v>
      </c>
      <c r="C31" s="1">
        <v>42</v>
      </c>
      <c r="E31" s="4">
        <v>37</v>
      </c>
    </row>
    <row r="32" spans="1:5" x14ac:dyDescent="0.25">
      <c r="A32" s="5">
        <v>38</v>
      </c>
      <c r="C32" s="1">
        <v>36</v>
      </c>
      <c r="E32" s="4">
        <v>37.5</v>
      </c>
    </row>
    <row r="33" spans="1:5" x14ac:dyDescent="0.25">
      <c r="A33" s="5">
        <v>36</v>
      </c>
      <c r="C33" s="1">
        <v>39.5</v>
      </c>
      <c r="E33" s="4">
        <v>36</v>
      </c>
    </row>
    <row r="34" spans="1:5" x14ac:dyDescent="0.25">
      <c r="A34" s="5">
        <v>38</v>
      </c>
      <c r="C34" s="1">
        <v>45</v>
      </c>
      <c r="E34" s="4">
        <v>38</v>
      </c>
    </row>
    <row r="35" spans="1:5" x14ac:dyDescent="0.25">
      <c r="A35" s="5">
        <v>35</v>
      </c>
      <c r="C35" s="1">
        <v>42.5</v>
      </c>
      <c r="E35" s="4">
        <v>36.5</v>
      </c>
    </row>
    <row r="36" spans="1:5" x14ac:dyDescent="0.25">
      <c r="A36" s="5">
        <v>40</v>
      </c>
      <c r="C36" s="1">
        <v>43</v>
      </c>
      <c r="E36" s="4">
        <v>36</v>
      </c>
    </row>
    <row r="37" spans="1:5" x14ac:dyDescent="0.25">
      <c r="A37" s="5">
        <v>37</v>
      </c>
      <c r="C37" s="1">
        <v>40</v>
      </c>
      <c r="E37" s="4">
        <v>37.5</v>
      </c>
    </row>
    <row r="38" spans="1:5" x14ac:dyDescent="0.25">
      <c r="A38" s="5">
        <v>34</v>
      </c>
      <c r="C38" s="1">
        <v>39</v>
      </c>
      <c r="E38" s="4">
        <v>36</v>
      </c>
    </row>
    <row r="39" spans="1:5" x14ac:dyDescent="0.25">
      <c r="A39" s="5">
        <v>35</v>
      </c>
      <c r="C39" s="1">
        <v>44</v>
      </c>
      <c r="E39" s="4">
        <v>37.5</v>
      </c>
    </row>
    <row r="40" spans="1:5" x14ac:dyDescent="0.25">
      <c r="A40" s="5">
        <v>32.5</v>
      </c>
      <c r="C40" s="1">
        <v>41</v>
      </c>
      <c r="E40" s="4">
        <v>35</v>
      </c>
    </row>
    <row r="41" spans="1:5" x14ac:dyDescent="0.25">
      <c r="A41" s="5">
        <v>33</v>
      </c>
      <c r="C41" s="1">
        <v>39.5</v>
      </c>
      <c r="E41" s="4">
        <v>38</v>
      </c>
    </row>
    <row r="42" spans="1:5" x14ac:dyDescent="0.25">
      <c r="A42" s="5">
        <v>32</v>
      </c>
      <c r="C42" s="1">
        <v>39.5</v>
      </c>
      <c r="E42" s="4">
        <v>36</v>
      </c>
    </row>
    <row r="43" spans="1:5" x14ac:dyDescent="0.25">
      <c r="A43" s="5">
        <v>31</v>
      </c>
      <c r="C43" s="1">
        <v>39.5</v>
      </c>
      <c r="E43" s="4">
        <v>36</v>
      </c>
    </row>
    <row r="44" spans="1:5" x14ac:dyDescent="0.25">
      <c r="A44" s="5">
        <v>30</v>
      </c>
      <c r="C44" s="1">
        <v>39</v>
      </c>
      <c r="E44" s="4">
        <v>36.5</v>
      </c>
    </row>
    <row r="45" spans="1:5" x14ac:dyDescent="0.25">
      <c r="A45" s="5">
        <v>33</v>
      </c>
      <c r="C45" s="1">
        <v>43</v>
      </c>
      <c r="E45" s="4">
        <v>35</v>
      </c>
    </row>
    <row r="46" spans="1:5" x14ac:dyDescent="0.25">
      <c r="A46" s="5">
        <v>32.5</v>
      </c>
      <c r="C46" s="1">
        <v>38</v>
      </c>
      <c r="E46" s="4">
        <v>36</v>
      </c>
    </row>
    <row r="47" spans="1:5" x14ac:dyDescent="0.25">
      <c r="A47" s="5">
        <v>30</v>
      </c>
      <c r="C47" s="1">
        <v>42.5</v>
      </c>
      <c r="E47" s="4">
        <v>37.5</v>
      </c>
    </row>
    <row r="48" spans="1:5" x14ac:dyDescent="0.25">
      <c r="A48" s="5">
        <v>31</v>
      </c>
      <c r="E48" s="4">
        <v>36</v>
      </c>
    </row>
    <row r="49" spans="1:5" x14ac:dyDescent="0.25">
      <c r="A49" s="5">
        <v>36</v>
      </c>
      <c r="E49" s="4">
        <v>37</v>
      </c>
    </row>
    <row r="50" spans="1:5" x14ac:dyDescent="0.25">
      <c r="A50" s="5">
        <v>32</v>
      </c>
      <c r="E50" s="4">
        <v>35</v>
      </c>
    </row>
    <row r="51" spans="1:5" x14ac:dyDescent="0.25">
      <c r="A51" s="5">
        <v>34</v>
      </c>
      <c r="E51" s="4">
        <v>41</v>
      </c>
    </row>
    <row r="52" spans="1:5" x14ac:dyDescent="0.25">
      <c r="A52" s="5">
        <v>35</v>
      </c>
      <c r="E52" s="4">
        <v>34</v>
      </c>
    </row>
    <row r="53" spans="1:5" x14ac:dyDescent="0.25">
      <c r="A53" s="5">
        <v>37.5</v>
      </c>
      <c r="E53" s="4">
        <v>46.5</v>
      </c>
    </row>
    <row r="54" spans="1:5" x14ac:dyDescent="0.25">
      <c r="A54" s="5">
        <v>36.5</v>
      </c>
      <c r="E54" s="4">
        <v>41</v>
      </c>
    </row>
    <row r="55" spans="1:5" x14ac:dyDescent="0.25">
      <c r="A55" s="5">
        <v>31</v>
      </c>
      <c r="E55" s="4">
        <v>42.5</v>
      </c>
    </row>
    <row r="56" spans="1:5" x14ac:dyDescent="0.25">
      <c r="A56" s="5">
        <v>34</v>
      </c>
      <c r="E56" s="4">
        <v>40.5</v>
      </c>
    </row>
    <row r="57" spans="1:5" x14ac:dyDescent="0.25">
      <c r="A57" s="5">
        <v>38</v>
      </c>
      <c r="E57" s="4">
        <v>40.5</v>
      </c>
    </row>
    <row r="58" spans="1:5" x14ac:dyDescent="0.25">
      <c r="A58" s="5">
        <v>35</v>
      </c>
      <c r="E58" s="4">
        <v>42</v>
      </c>
    </row>
    <row r="59" spans="1:5" x14ac:dyDescent="0.25">
      <c r="A59" s="5">
        <v>34</v>
      </c>
      <c r="E59" s="4">
        <v>41</v>
      </c>
    </row>
    <row r="60" spans="1:5" x14ac:dyDescent="0.25">
      <c r="A60" s="5">
        <v>32.5</v>
      </c>
      <c r="E60" s="4">
        <v>37.5</v>
      </c>
    </row>
    <row r="61" spans="1:5" x14ac:dyDescent="0.25">
      <c r="A61" s="5">
        <v>33</v>
      </c>
      <c r="E61" s="4">
        <v>40</v>
      </c>
    </row>
    <row r="62" spans="1:5" x14ac:dyDescent="0.25">
      <c r="A62" s="5">
        <v>36</v>
      </c>
      <c r="E62" s="4">
        <v>42.5</v>
      </c>
    </row>
    <row r="63" spans="1:5" x14ac:dyDescent="0.25">
      <c r="A63" s="5">
        <v>35</v>
      </c>
      <c r="E63" s="4">
        <v>37.5</v>
      </c>
    </row>
    <row r="64" spans="1:5" x14ac:dyDescent="0.25">
      <c r="A64" s="5">
        <v>35</v>
      </c>
      <c r="E64" s="4">
        <v>43</v>
      </c>
    </row>
    <row r="65" spans="1:5" x14ac:dyDescent="0.25">
      <c r="A65" s="5">
        <v>32.5</v>
      </c>
      <c r="E65" s="4">
        <v>36.5</v>
      </c>
    </row>
    <row r="66" spans="1:5" x14ac:dyDescent="0.25">
      <c r="A66" s="5">
        <v>35</v>
      </c>
      <c r="E66" s="4">
        <v>39</v>
      </c>
    </row>
    <row r="67" spans="1:5" x14ac:dyDescent="0.25">
      <c r="A67" s="5">
        <v>33.5</v>
      </c>
      <c r="E67" s="4">
        <v>38.5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Eden_NewbyBeck</vt:lpstr>
      <vt:lpstr>Wensum_Blackwater</vt:lpstr>
      <vt:lpstr>Eden_Pow</vt:lpstr>
      <vt:lpstr>ALL</vt:lpstr>
      <vt:lpstr>ALL_2</vt:lpstr>
      <vt:lpstr>mL</vt:lpstr>
      <vt:lpstr>Eden_NewbyBeck!Print_Area</vt:lpstr>
    </vt:vector>
  </TitlesOfParts>
  <Company>Lancaster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Kirsty</dc:creator>
  <cp:lastModifiedBy>Forber, Kirsty</cp:lastModifiedBy>
  <cp:lastPrinted>2015-06-29T11:35:25Z</cp:lastPrinted>
  <dcterms:created xsi:type="dcterms:W3CDTF">2015-05-07T07:39:12Z</dcterms:created>
  <dcterms:modified xsi:type="dcterms:W3CDTF">2017-09-05T11:19:07Z</dcterms:modified>
</cp:coreProperties>
</file>