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esearch\Post-Doc\Post Doc papers\Sulphur partitioning\Archive data\"/>
    </mc:Choice>
  </mc:AlternateContent>
  <bookViews>
    <workbookView xWindow="0" yWindow="0" windowWidth="25620" windowHeight="14820" activeTab="4"/>
  </bookViews>
  <sheets>
    <sheet name="Experimental raw data" sheetId="1" r:id="rId1"/>
    <sheet name="Speleothem ER78 and Obi84 data" sheetId="2" r:id="rId2"/>
    <sheet name="Figure 2 and S1 raw data" sheetId="3" r:id="rId3"/>
    <sheet name="Global speleothem raw data" sheetId="4" r:id="rId4"/>
    <sheet name="Drip water sulphate raw data" sheetId="6" r:id="rId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2" l="1"/>
  <c r="F48" i="2"/>
  <c r="E49" i="2"/>
  <c r="F49" i="2"/>
  <c r="C48" i="2"/>
  <c r="D48" i="2"/>
  <c r="G48" i="2"/>
  <c r="D49" i="2"/>
  <c r="G49" i="2"/>
  <c r="C49" i="2"/>
  <c r="G18" i="2"/>
  <c r="G17" i="2"/>
  <c r="E17" i="2"/>
  <c r="F17" i="2"/>
  <c r="E18" i="2"/>
  <c r="F18" i="2"/>
  <c r="E24" i="2"/>
  <c r="E23" i="2"/>
  <c r="E21" i="2"/>
  <c r="E20" i="2"/>
  <c r="D18" i="2"/>
  <c r="C18" i="2"/>
  <c r="D17" i="2"/>
  <c r="C17" i="2"/>
  <c r="AG3" i="1"/>
  <c r="AG4" i="1"/>
  <c r="AC23" i="1"/>
  <c r="AC13" i="1"/>
</calcChain>
</file>

<file path=xl/comments1.xml><?xml version="1.0" encoding="utf-8"?>
<comments xmlns="http://schemas.openxmlformats.org/spreadsheetml/2006/main">
  <authors>
    <author>ian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see "growth on seeds" sheet in experimental plan spreadsheet</t>
        </r>
      </text>
    </comment>
  </commentList>
</comments>
</file>

<file path=xl/sharedStrings.xml><?xml version="1.0" encoding="utf-8"?>
<sst xmlns="http://schemas.openxmlformats.org/spreadsheetml/2006/main" count="332" uniqueCount="260">
  <si>
    <t>SSA of seed is</t>
  </si>
  <si>
    <t>Conversion factor</t>
  </si>
  <si>
    <t>(kcounts-bkd)/ppb</t>
  </si>
  <si>
    <t>Weighted mean results</t>
  </si>
  <si>
    <t>From EC</t>
  </si>
  <si>
    <t>From pH</t>
  </si>
  <si>
    <t>seed blank</t>
  </si>
  <si>
    <t>acid blank</t>
  </si>
  <si>
    <t>pH</t>
  </si>
  <si>
    <t>-logPCO2</t>
  </si>
  <si>
    <t>SICC</t>
  </si>
  <si>
    <t>Volume, litres</t>
  </si>
  <si>
    <t>days</t>
  </si>
  <si>
    <t>mg/L/day</t>
  </si>
  <si>
    <t>mg/L/min</t>
  </si>
  <si>
    <t>nmol/L/min</t>
  </si>
  <si>
    <t>mm/yr</t>
  </si>
  <si>
    <t>log mm/yr</t>
  </si>
  <si>
    <t>mass seed</t>
  </si>
  <si>
    <t>mass fraction of new growth</t>
  </si>
  <si>
    <t>kcounts (S)</t>
  </si>
  <si>
    <t>kcounts, blank corrected</t>
  </si>
  <si>
    <t>overgrowth kcounts</t>
  </si>
  <si>
    <t>ppb in solution</t>
  </si>
  <si>
    <t>ICP wt</t>
  </si>
  <si>
    <t>ICP volume</t>
  </si>
  <si>
    <t>ppm S in calcite</t>
  </si>
  <si>
    <t>DSO4</t>
  </si>
  <si>
    <t>C1N1 8.6H</t>
  </si>
  <si>
    <t>C1N1 8.6L</t>
  </si>
  <si>
    <t>C1N1 8.3H</t>
  </si>
  <si>
    <t>C1N1 8.3L</t>
  </si>
  <si>
    <t>C1N1 8.0H</t>
  </si>
  <si>
    <t>C1N1 8.0L</t>
  </si>
  <si>
    <t>C0.5N0.5 9H</t>
  </si>
  <si>
    <t>C0.5N0.5 9L</t>
  </si>
  <si>
    <t>C0.5N0.5 8.6H</t>
  </si>
  <si>
    <t>C0.5N0.5 8.6L</t>
  </si>
  <si>
    <t>C0.5N0.5 8.3H</t>
  </si>
  <si>
    <t>C0.5N0.5 8.3L</t>
  </si>
  <si>
    <t>C1.5N1.5  8H</t>
  </si>
  <si>
    <t>C1.5N1.5  8L</t>
  </si>
  <si>
    <t>C1.5N1.5  7.5H</t>
  </si>
  <si>
    <t>C1.5N1.5  7.5L</t>
  </si>
  <si>
    <t>High-sulphate series</t>
  </si>
  <si>
    <t>Low-sulphate series</t>
  </si>
  <si>
    <t>C1N1 modelled</t>
  </si>
  <si>
    <t>SICC (corr)</t>
  </si>
  <si>
    <t>C1N1 8.6 actual</t>
  </si>
  <si>
    <t>C1N1 8.3 actual</t>
  </si>
  <si>
    <t>C1N1 8.0 actual</t>
  </si>
  <si>
    <t>C0.5N0.5 8.6 actual</t>
  </si>
  <si>
    <t>C0.5N0.5 8.3 actual</t>
  </si>
  <si>
    <t>C0.5N0.5 9 actual</t>
  </si>
  <si>
    <t>C1.5N1.5 8 actual</t>
  </si>
  <si>
    <t>C1.5N1.5 7.5 actual</t>
  </si>
  <si>
    <t>SSA of seed in each litre is</t>
  </si>
  <si>
    <t>Constants used in calculations</t>
  </si>
  <si>
    <t>Date</t>
  </si>
  <si>
    <t>SO4 mg/l</t>
  </si>
  <si>
    <t>DSO4 x 10^-5</t>
  </si>
  <si>
    <t>ERw66</t>
  </si>
  <si>
    <t>ERw76</t>
  </si>
  <si>
    <t>ERw86</t>
  </si>
  <si>
    <t>ERw97</t>
  </si>
  <si>
    <t>ERw116</t>
  </si>
  <si>
    <t>ERw126</t>
  </si>
  <si>
    <t>ERw136</t>
  </si>
  <si>
    <t>ERw146</t>
  </si>
  <si>
    <t>ERw156</t>
  </si>
  <si>
    <t>ERw166</t>
  </si>
  <si>
    <t>O400</t>
  </si>
  <si>
    <t>O422</t>
  </si>
  <si>
    <t>O444</t>
  </si>
  <si>
    <t>O471</t>
  </si>
  <si>
    <t>O492</t>
  </si>
  <si>
    <t>O511</t>
  </si>
  <si>
    <t>O530</t>
  </si>
  <si>
    <t>O549</t>
  </si>
  <si>
    <t>O568</t>
  </si>
  <si>
    <t>O587</t>
  </si>
  <si>
    <t>O606</t>
  </si>
  <si>
    <t>Sample code</t>
  </si>
  <si>
    <t xml:space="preserve">Ernesto cave </t>
  </si>
  <si>
    <t>Obir Cave</t>
  </si>
  <si>
    <t>Cave water data from Pool S1</t>
  </si>
  <si>
    <t>Winter average</t>
  </si>
  <si>
    <t>Summer average</t>
  </si>
  <si>
    <t>Partition coefficient</t>
  </si>
  <si>
    <t>Speleothem ER78 data (Co-eval calcite 1996)</t>
  </si>
  <si>
    <t>Cave water winter average 96-97</t>
  </si>
  <si>
    <t>Cave water summer average 96-97</t>
  </si>
  <si>
    <t>Drip water winter average 2002</t>
  </si>
  <si>
    <t>Drip water summer average 2002</t>
  </si>
  <si>
    <t>Drip water data from site SH4</t>
  </si>
  <si>
    <t>Speleothem Obi84 data (Co-eval calcite 2000)</t>
  </si>
  <si>
    <t>Partition coefficient calculations between cave drip waters and co-eval speleothem calcite in Ernesto and Obir cave sites</t>
  </si>
  <si>
    <t>Exprimental progress throughout each crystal growth experiment pertaining to SICC  and -LOGPCO2</t>
  </si>
  <si>
    <t>SO4 (µM)</t>
  </si>
  <si>
    <t>Starting experimental conditions</t>
  </si>
  <si>
    <t>Ending experimental conditions</t>
  </si>
  <si>
    <t>Experiment</t>
  </si>
  <si>
    <t>CO3 (µM)</t>
  </si>
  <si>
    <t>2.04 - 3.41</t>
  </si>
  <si>
    <t>2.28 - 6.95</t>
  </si>
  <si>
    <t>4.95 - 14.44</t>
  </si>
  <si>
    <t>4.55 - 7.35</t>
  </si>
  <si>
    <t>9.85 - 14.34</t>
  </si>
  <si>
    <t>9.16 - 22.82</t>
  </si>
  <si>
    <t>5.83 - 8.68</t>
  </si>
  <si>
    <t>19.25 - 23.23</t>
  </si>
  <si>
    <t>0.21 - 0.34</t>
  </si>
  <si>
    <t>0.23 - 0.69</t>
  </si>
  <si>
    <t>0.5 - 1.49</t>
  </si>
  <si>
    <t>0.46 - 0.63</t>
  </si>
  <si>
    <t>1.00 - 1.57</t>
  </si>
  <si>
    <t>0.93 - 2.60</t>
  </si>
  <si>
    <t>0.59 - 0.86</t>
  </si>
  <si>
    <t>1.95 - 2.58</t>
  </si>
  <si>
    <t>6.14E-04 - 7.52E-04</t>
  </si>
  <si>
    <t>1.07E-03 - 1.26E-03</t>
  </si>
  <si>
    <t>6.91E-04 - 8.18E-04</t>
  </si>
  <si>
    <t>7.02E-04 - 8.51E-04</t>
  </si>
  <si>
    <t>5.48E-04 - 6.50E-04</t>
  </si>
  <si>
    <t>1.04E-03 - 1.21E-03</t>
  </si>
  <si>
    <t>1.14E-03 - 1.34E-03</t>
  </si>
  <si>
    <t>1.26E-03 - 1.46E-03</t>
  </si>
  <si>
    <t>2.38E-04 - 2.88E-04</t>
  </si>
  <si>
    <t>3.07E-04 - 3.63E-04</t>
  </si>
  <si>
    <t>3.01E-04 - 3.58E-04</t>
  </si>
  <si>
    <t>2.67E-04 - 3.31E-04</t>
  </si>
  <si>
    <t>2.21E-04 - 2.62E-04</t>
  </si>
  <si>
    <t>2.53E-04 - 2.95E-04</t>
  </si>
  <si>
    <t>2.55E-04 - 3.05E-04</t>
  </si>
  <si>
    <t>2.98E-04 - 3.48E-04</t>
  </si>
  <si>
    <t>Calcite crystal precipitation dynamics</t>
  </si>
  <si>
    <t>Calcite sulphur concentration analysis</t>
  </si>
  <si>
    <t>Range represents carbonate start and end values and maximum systematic error associated with pipetting sulphate solution.</t>
  </si>
  <si>
    <r>
      <t>Calcite 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/CO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ratio</t>
    </r>
  </si>
  <si>
    <t>Mean</t>
  </si>
  <si>
    <t>Range</t>
  </si>
  <si>
    <t xml:space="preserve">Partition co-efficient </t>
  </si>
  <si>
    <t>Partition co-efficient</t>
  </si>
  <si>
    <t>17.99 - 36.92</t>
  </si>
  <si>
    <t>15.43 - 55.29</t>
  </si>
  <si>
    <t>4.78 - 16.52</t>
  </si>
  <si>
    <t>9.55 - 18.70</t>
  </si>
  <si>
    <t>3.82 - 6.60</t>
  </si>
  <si>
    <t>4.54 - 13.17</t>
  </si>
  <si>
    <t>13.15 - 23.01</t>
  </si>
  <si>
    <t>5.41 - 7.60</t>
  </si>
  <si>
    <t>70.67 - 139.61</t>
  </si>
  <si>
    <t>44.63 - 157.36</t>
  </si>
  <si>
    <t>20.20 - 71.14</t>
  </si>
  <si>
    <t>42.59 - 71.93</t>
  </si>
  <si>
    <t>14.08 - 26.24</t>
  </si>
  <si>
    <t>9.74 - 31.86</t>
  </si>
  <si>
    <t>29.74 - 51.67</t>
  </si>
  <si>
    <t>11.55 - 17.86</t>
  </si>
  <si>
    <t>1.26 - 1.57</t>
  </si>
  <si>
    <t>1.19 - 1.74</t>
  </si>
  <si>
    <t>0.68 - 1.22</t>
  </si>
  <si>
    <t>0.98 - 1.27</t>
  </si>
  <si>
    <t>0.58 - 0.82</t>
  </si>
  <si>
    <t>0.66 - 1.12</t>
  </si>
  <si>
    <t>1.12 - 1.36</t>
  </si>
  <si>
    <t>0.73 - 0.88</t>
  </si>
  <si>
    <t>1.85 - 2.14</t>
  </si>
  <si>
    <t>1.65 - 2.20</t>
  </si>
  <si>
    <t>1.31 - 1.85</t>
  </si>
  <si>
    <t>1.63 - 1.86</t>
  </si>
  <si>
    <t>1.15 - 1.42</t>
  </si>
  <si>
    <t>0.99 - 1.5</t>
  </si>
  <si>
    <t>1.47 - 1.71</t>
  </si>
  <si>
    <t>1.06 - 1.25</t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</si>
  <si>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/CO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molar ratio (Mean moles per kg calcite)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</si>
  <si>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/CO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molar ratio (Range moles per kg calcite)</t>
    </r>
  </si>
  <si>
    <t>Range represents 7.5% RSD from replicate analysis of carbonate associated sulphate by High Resolution ICPMS.</t>
  </si>
  <si>
    <t>Experimental conditions associated with each crystal growth experiment</t>
  </si>
  <si>
    <r>
      <t>HCO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(µM)</t>
    </r>
  </si>
  <si>
    <r>
      <t>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(µM)</t>
    </r>
  </si>
  <si>
    <r>
      <t>-logPCO</t>
    </r>
    <r>
      <rPr>
        <vertAlign val="subscript"/>
        <sz val="10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</si>
  <si>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(mg/L)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</si>
  <si>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 xml:space="preserve"> (µM)</t>
    </r>
  </si>
  <si>
    <r>
      <t>Aqueous 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/CO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ratio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</si>
  <si>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/CO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Molar ratio (Mean) 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</si>
  <si>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/CO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Molar ratio (Range) </t>
    </r>
  </si>
  <si>
    <r>
      <t>Ppted CaCO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mg/L</t>
    </r>
  </si>
  <si>
    <r>
      <t>Ppted CaCO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in vessel</t>
    </r>
  </si>
  <si>
    <r>
      <t>Ppted CaCO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, (mg/L)</t>
    </r>
  </si>
  <si>
    <r>
      <t>nmol/cm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/min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</si>
  <si>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/g</t>
    </r>
  </si>
  <si>
    <r>
      <t>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</si>
  <si>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2</t>
    </r>
  </si>
  <si>
    <r>
      <t>ppm 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in calcite</t>
    </r>
  </si>
  <si>
    <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calcite (µM)</t>
    </r>
  </si>
  <si>
    <r>
      <t>DSO</t>
    </r>
    <r>
      <rPr>
        <vertAlign val="subscript"/>
        <sz val="10"/>
        <rFont val="Arial"/>
        <family val="2"/>
      </rPr>
      <t>4</t>
    </r>
    <r>
      <rPr>
        <sz val="10"/>
        <rFont val="Arial"/>
      </rPr>
      <t>*10</t>
    </r>
    <r>
      <rPr>
        <vertAlign val="superscript"/>
        <sz val="10"/>
        <rFont val="Arial"/>
        <family val="2"/>
      </rPr>
      <t>5</t>
    </r>
  </si>
  <si>
    <r>
      <t>log DSO</t>
    </r>
    <r>
      <rPr>
        <vertAlign val="subscript"/>
        <sz val="10"/>
        <rFont val="Arial"/>
        <family val="2"/>
      </rPr>
      <t>4</t>
    </r>
  </si>
  <si>
    <t>SO4 (mM/kg) speleothem</t>
  </si>
  <si>
    <t>CO3 (mM/Kg) speleothem</t>
  </si>
  <si>
    <t>(SO4/CO3) molar ratio</t>
  </si>
  <si>
    <t xml:space="preserve">SO4/CO3 Molar ratio </t>
  </si>
  <si>
    <t>Winter range</t>
  </si>
  <si>
    <t>Min</t>
  </si>
  <si>
    <t>Max</t>
  </si>
  <si>
    <t>Summer range</t>
  </si>
  <si>
    <t>DSO4 x 10^5</t>
  </si>
  <si>
    <r>
      <t>HCO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(mM)</t>
    </r>
  </si>
  <si>
    <t>O710</t>
  </si>
  <si>
    <t>O728</t>
  </si>
  <si>
    <t>O760</t>
  </si>
  <si>
    <t>Sample</t>
  </si>
  <si>
    <t>Growth rate (mm/yr)</t>
  </si>
  <si>
    <t>LOG Growth rate</t>
  </si>
  <si>
    <t>Ethiopia ASFA 3</t>
  </si>
  <si>
    <t>Average</t>
  </si>
  <si>
    <t>Ethiopia Merc-1</t>
  </si>
  <si>
    <t>Assynt SU 96 7</t>
  </si>
  <si>
    <t>BFM Boss</t>
  </si>
  <si>
    <t>Obi12</t>
  </si>
  <si>
    <t>Ryuo-do-R1</t>
  </si>
  <si>
    <t>Shimizu-do-B1</t>
  </si>
  <si>
    <r>
      <t>Dripwater 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(mg/l)</t>
    </r>
  </si>
  <si>
    <t>Dripwater Ca (mg/l)</t>
  </si>
  <si>
    <t>Dripwater Mg (mg/l)</t>
  </si>
  <si>
    <t>Alkalinity Calculated   from Ca+Mg (meq/l)</t>
  </si>
  <si>
    <t>Alkalinity Calculated   from Ca+Mg (mg/l)</t>
  </si>
  <si>
    <t>Dripwater characteristics</t>
  </si>
  <si>
    <t>Speleothem sulphate content</t>
  </si>
  <si>
    <t>Speleothem growth rate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</si>
  <si>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(mM)</t>
    </r>
  </si>
  <si>
    <r>
      <t>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(µM)</t>
    </r>
  </si>
  <si>
    <r>
      <t>Molar (SO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/CO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solution 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</si>
  <si>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(ppm) speleothem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</si>
  <si>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(mM/Kg) speleothem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</si>
  <si>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(mM/Kg) speleothem</t>
    </r>
  </si>
  <si>
    <r>
      <t>(SO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/CO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solid (mM)</t>
    </r>
  </si>
  <si>
    <t>Growth rate (µm/yr)</t>
  </si>
  <si>
    <r>
      <t>DSO</t>
    </r>
    <r>
      <rPr>
        <b/>
        <vertAlign val="subscript"/>
        <sz val="11"/>
        <rFont val="Calibri"/>
        <family val="2"/>
        <scheme val="minor"/>
      </rPr>
      <t>4</t>
    </r>
  </si>
  <si>
    <r>
      <t>DSO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x 10^5</t>
    </r>
  </si>
  <si>
    <t>See Fairchild et al., 2010</t>
  </si>
  <si>
    <t>See Fuller et al., 2006</t>
  </si>
  <si>
    <t>See Uchida et al., 2013</t>
  </si>
  <si>
    <t>Date of collection</t>
  </si>
  <si>
    <t>19.03.96</t>
  </si>
  <si>
    <t>04.05.96</t>
  </si>
  <si>
    <t>04.02.97</t>
  </si>
  <si>
    <t>15.02.97</t>
  </si>
  <si>
    <t>25.02.97</t>
  </si>
  <si>
    <t>19.03.97</t>
  </si>
  <si>
    <t>08.09.97</t>
  </si>
  <si>
    <t>18.10.97</t>
  </si>
  <si>
    <t>17.11.97</t>
  </si>
  <si>
    <t>4.12.97</t>
  </si>
  <si>
    <t>20.12.97</t>
  </si>
  <si>
    <t>7.1.98</t>
  </si>
  <si>
    <t>4.2.98</t>
  </si>
  <si>
    <t>Crag Cave Cc-Bil</t>
  </si>
  <si>
    <t>Drip Site</t>
  </si>
  <si>
    <t>Obir Obi12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</si>
</sst>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E+00;\_x0000_"/>
    <numFmt numFmtId="167" formatCode="0.00000"/>
    <numFmt numFmtId="168" formatCode="0.0000"/>
    <numFmt numFmtId="169" formatCode="0.0000E+00;\_x0000_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name val="Arial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vertAlign val="subscript"/>
      <sz val="10"/>
      <color theme="1"/>
      <name val="Calibri"/>
      <family val="2"/>
      <scheme val="minor"/>
    </font>
    <font>
      <b/>
      <vertAlign val="subscript"/>
      <sz val="10"/>
      <name val="Arial"/>
      <family val="2"/>
    </font>
    <font>
      <sz val="12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30" fillId="0" borderId="0"/>
  </cellStyleXfs>
  <cellXfs count="118">
    <xf numFmtId="0" fontId="0" fillId="0" borderId="0" xfId="0"/>
    <xf numFmtId="0" fontId="3" fillId="0" borderId="0" xfId="1"/>
    <xf numFmtId="164" fontId="3" fillId="0" borderId="0" xfId="1" applyNumberFormat="1"/>
    <xf numFmtId="0" fontId="3" fillId="0" borderId="0" xfId="1" applyAlignment="1">
      <alignment horizontal="right"/>
    </xf>
    <xf numFmtId="165" fontId="4" fillId="0" borderId="0" xfId="1" applyNumberFormat="1" applyFont="1"/>
    <xf numFmtId="0" fontId="5" fillId="0" borderId="0" xfId="0" applyFont="1" applyAlignment="1">
      <alignment wrapText="1"/>
    </xf>
    <xf numFmtId="2" fontId="4" fillId="0" borderId="0" xfId="1" applyNumberFormat="1" applyFont="1"/>
    <xf numFmtId="0" fontId="5" fillId="0" borderId="0" xfId="1" applyFont="1"/>
    <xf numFmtId="0" fontId="3" fillId="0" borderId="0" xfId="1" applyAlignment="1">
      <alignment wrapText="1"/>
    </xf>
    <xf numFmtId="2" fontId="3" fillId="0" borderId="0" xfId="1" applyNumberFormat="1"/>
    <xf numFmtId="0" fontId="0" fillId="0" borderId="0" xfId="0" applyNumberFormat="1" applyAlignment="1">
      <alignment horizontal="left"/>
    </xf>
    <xf numFmtId="165" fontId="3" fillId="0" borderId="0" xfId="1" applyNumberFormat="1"/>
    <xf numFmtId="1" fontId="3" fillId="0" borderId="0" xfId="1" applyNumberFormat="1"/>
    <xf numFmtId="0" fontId="3" fillId="0" borderId="0" xfId="1" applyFont="1"/>
    <xf numFmtId="0" fontId="4" fillId="0" borderId="0" xfId="1" applyFont="1"/>
    <xf numFmtId="0" fontId="3" fillId="0" borderId="0" xfId="1" quotePrefix="1" applyFont="1"/>
    <xf numFmtId="0" fontId="0" fillId="0" borderId="0" xfId="1" applyFont="1"/>
    <xf numFmtId="165" fontId="3" fillId="0" borderId="0" xfId="1" applyNumberFormat="1" applyFill="1"/>
    <xf numFmtId="0" fontId="3" fillId="0" borderId="0" xfId="1" applyFill="1"/>
    <xf numFmtId="0" fontId="0" fillId="0" borderId="0" xfId="0" applyFill="1"/>
    <xf numFmtId="0" fontId="3" fillId="0" borderId="0" xfId="0" applyFont="1"/>
    <xf numFmtId="0" fontId="9" fillId="0" borderId="0" xfId="0" applyFont="1"/>
    <xf numFmtId="164" fontId="3" fillId="0" borderId="0" xfId="1" applyNumberFormat="1" applyFont="1"/>
    <xf numFmtId="0" fontId="3" fillId="0" borderId="0" xfId="1" applyFont="1" applyAlignment="1">
      <alignment wrapText="1"/>
    </xf>
    <xf numFmtId="0" fontId="10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0" fontId="1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0" fillId="0" borderId="0" xfId="0" applyNumberFormat="1"/>
    <xf numFmtId="0" fontId="12" fillId="0" borderId="0" xfId="0" applyFont="1"/>
    <xf numFmtId="14" fontId="12" fillId="0" borderId="0" xfId="0" applyNumberFormat="1" applyFont="1"/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14" fontId="3" fillId="0" borderId="0" xfId="0" applyNumberFormat="1" applyFont="1" applyFill="1"/>
    <xf numFmtId="14" fontId="3" fillId="0" borderId="0" xfId="0" applyNumberFormat="1" applyFont="1" applyFill="1" applyBorder="1" applyAlignment="1"/>
    <xf numFmtId="11" fontId="0" fillId="0" borderId="0" xfId="0" applyNumberFormat="1"/>
    <xf numFmtId="0" fontId="0" fillId="0" borderId="0" xfId="0" applyNumberFormat="1"/>
    <xf numFmtId="166" fontId="0" fillId="0" borderId="0" xfId="0" applyNumberFormat="1"/>
    <xf numFmtId="0" fontId="2" fillId="0" borderId="0" xfId="0" applyFont="1"/>
    <xf numFmtId="0" fontId="0" fillId="0" borderId="0" xfId="0" applyFont="1"/>
    <xf numFmtId="166" fontId="0" fillId="0" borderId="0" xfId="0" applyNumberFormat="1" applyFont="1"/>
    <xf numFmtId="2" fontId="0" fillId="0" borderId="0" xfId="0" applyNumberFormat="1" applyFont="1"/>
    <xf numFmtId="0" fontId="2" fillId="0" borderId="0" xfId="0" applyFont="1" applyAlignment="1">
      <alignment wrapText="1"/>
    </xf>
    <xf numFmtId="0" fontId="16" fillId="0" borderId="0" xfId="0" applyFont="1"/>
    <xf numFmtId="0" fontId="17" fillId="0" borderId="0" xfId="1" applyFont="1"/>
    <xf numFmtId="0" fontId="3" fillId="0" borderId="0" xfId="1" applyFont="1" applyAlignment="1"/>
    <xf numFmtId="0" fontId="10" fillId="0" borderId="0" xfId="0" applyFont="1" applyAlignment="1"/>
    <xf numFmtId="0" fontId="3" fillId="0" borderId="0" xfId="1" applyFont="1" applyBorder="1"/>
    <xf numFmtId="0" fontId="3" fillId="0" borderId="0" xfId="1" applyBorder="1"/>
    <xf numFmtId="2" fontId="3" fillId="0" borderId="0" xfId="1" applyNumberFormat="1" applyBorder="1"/>
    <xf numFmtId="0" fontId="21" fillId="0" borderId="0" xfId="1" applyFont="1" applyAlignment="1"/>
    <xf numFmtId="0" fontId="21" fillId="0" borderId="0" xfId="1" applyFont="1"/>
    <xf numFmtId="0" fontId="3" fillId="0" borderId="0" xfId="1" applyNumberFormat="1"/>
    <xf numFmtId="0" fontId="21" fillId="0" borderId="0" xfId="1" applyFont="1" applyAlignment="1">
      <alignment wrapText="1"/>
    </xf>
    <xf numFmtId="2" fontId="21" fillId="0" borderId="0" xfId="1" applyNumberFormat="1" applyFont="1"/>
    <xf numFmtId="1" fontId="21" fillId="0" borderId="0" xfId="1" applyNumberFormat="1" applyFont="1"/>
    <xf numFmtId="164" fontId="21" fillId="0" borderId="0" xfId="1" applyNumberFormat="1" applyFont="1"/>
    <xf numFmtId="0" fontId="21" fillId="0" borderId="0" xfId="0" applyFont="1"/>
    <xf numFmtId="2" fontId="21" fillId="0" borderId="0" xfId="1" applyNumberFormat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1" fillId="0" borderId="0" xfId="0" applyFont="1" applyFill="1"/>
    <xf numFmtId="0" fontId="22" fillId="0" borderId="0" xfId="1" applyFont="1" applyAlignment="1">
      <alignment wrapText="1"/>
    </xf>
    <xf numFmtId="0" fontId="22" fillId="0" borderId="0" xfId="0" applyFont="1"/>
    <xf numFmtId="0" fontId="22" fillId="0" borderId="0" xfId="0" applyFont="1" applyFill="1"/>
    <xf numFmtId="11" fontId="21" fillId="0" borderId="0" xfId="1" applyNumberFormat="1" applyFont="1"/>
    <xf numFmtId="0" fontId="22" fillId="0" borderId="0" xfId="0" applyFont="1" applyAlignment="1"/>
    <xf numFmtId="0" fontId="25" fillId="0" borderId="0" xfId="1" applyFont="1"/>
    <xf numFmtId="0" fontId="21" fillId="0" borderId="0" xfId="1" quotePrefix="1" applyFont="1" applyAlignment="1">
      <alignment wrapText="1"/>
    </xf>
    <xf numFmtId="0" fontId="4" fillId="0" borderId="0" xfId="1" applyFont="1" applyAlignment="1">
      <alignment wrapText="1"/>
    </xf>
    <xf numFmtId="11" fontId="0" fillId="0" borderId="0" xfId="0" applyNumberFormat="1" applyFont="1"/>
    <xf numFmtId="169" fontId="0" fillId="0" borderId="0" xfId="0" applyNumberFormat="1" applyFont="1"/>
    <xf numFmtId="2" fontId="11" fillId="0" borderId="0" xfId="0" applyNumberFormat="1" applyFont="1"/>
    <xf numFmtId="2" fontId="1" fillId="0" borderId="0" xfId="0" applyNumberFormat="1" applyFont="1"/>
    <xf numFmtId="0" fontId="1" fillId="0" borderId="0" xfId="0" applyFont="1"/>
    <xf numFmtId="168" fontId="3" fillId="0" borderId="0" xfId="0" applyNumberFormat="1" applyFont="1" applyFill="1" applyBorder="1" applyAlignment="1"/>
    <xf numFmtId="168" fontId="3" fillId="0" borderId="0" xfId="0" applyNumberFormat="1" applyFont="1" applyFill="1" applyAlignment="1"/>
    <xf numFmtId="0" fontId="21" fillId="0" borderId="0" xfId="0" applyFont="1" applyFill="1" applyAlignment="1">
      <alignment horizontal="left"/>
    </xf>
    <xf numFmtId="14" fontId="21" fillId="0" borderId="0" xfId="0" applyNumberFormat="1" applyFont="1" applyFill="1" applyAlignment="1"/>
    <xf numFmtId="14" fontId="21" fillId="0" borderId="0" xfId="0" applyNumberFormat="1" applyFont="1" applyFill="1"/>
    <xf numFmtId="2" fontId="21" fillId="0" borderId="0" xfId="0" applyNumberFormat="1" applyFont="1" applyFill="1" applyAlignment="1"/>
    <xf numFmtId="164" fontId="21" fillId="0" borderId="0" xfId="0" applyNumberFormat="1" applyFont="1" applyFill="1" applyBorder="1" applyAlignment="1">
      <alignment horizontal="right"/>
    </xf>
    <xf numFmtId="2" fontId="29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167" fontId="0" fillId="0" borderId="0" xfId="0" applyNumberFormat="1"/>
    <xf numFmtId="2" fontId="9" fillId="0" borderId="0" xfId="0" applyNumberFormat="1" applyFont="1"/>
    <xf numFmtId="2" fontId="28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wrapText="1"/>
    </xf>
    <xf numFmtId="11" fontId="9" fillId="0" borderId="0" xfId="0" applyNumberFormat="1" applyFont="1"/>
    <xf numFmtId="0" fontId="28" fillId="0" borderId="0" xfId="0" applyFont="1"/>
    <xf numFmtId="11" fontId="4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165" fontId="0" fillId="0" borderId="0" xfId="0" applyNumberFormat="1" applyFill="1"/>
    <xf numFmtId="11" fontId="0" fillId="0" borderId="0" xfId="0" applyNumberFormat="1" applyFill="1"/>
    <xf numFmtId="0" fontId="19" fillId="0" borderId="0" xfId="13" applyFill="1"/>
    <xf numFmtId="2" fontId="4" fillId="0" borderId="0" xfId="0" applyNumberFormat="1" applyFont="1" applyAlignment="1">
      <alignment wrapText="1"/>
    </xf>
    <xf numFmtId="2" fontId="12" fillId="0" borderId="0" xfId="12" applyNumberFormat="1" applyFont="1"/>
    <xf numFmtId="2" fontId="12" fillId="0" borderId="0" xfId="0" applyNumberFormat="1" applyFont="1"/>
    <xf numFmtId="0" fontId="20" fillId="0" borderId="0" xfId="14" applyFill="1"/>
    <xf numFmtId="0" fontId="0" fillId="0" borderId="0" xfId="0" applyFill="1" applyAlignment="1">
      <alignment wrapText="1"/>
    </xf>
    <xf numFmtId="0" fontId="31" fillId="0" borderId="0" xfId="0" applyFont="1"/>
    <xf numFmtId="17" fontId="0" fillId="0" borderId="0" xfId="0" applyNumberFormat="1"/>
    <xf numFmtId="0" fontId="12" fillId="0" borderId="0" xfId="0" applyFont="1" applyAlignment="1">
      <alignment wrapText="1"/>
    </xf>
  </cellXfs>
  <cellStyles count="16">
    <cellStyle name="Bad" xfId="13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eutral" xfId="14" builtinId="28"/>
    <cellStyle name="Normal" xfId="0" builtinId="0"/>
    <cellStyle name="Normal 2" xfId="1"/>
    <cellStyle name="Normale_ACQ-ER98" xfId="15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93"/>
  <sheetViews>
    <sheetView zoomScale="90" zoomScaleNormal="90" zoomScalePageLayoutView="90" workbookViewId="0">
      <selection activeCell="BD14" sqref="BD14"/>
    </sheetView>
  </sheetViews>
  <sheetFormatPr defaultColWidth="11.5" defaultRowHeight="12.75" x14ac:dyDescent="0.2"/>
  <cols>
    <col min="1" max="1" width="23.875" style="1" bestFit="1" customWidth="1"/>
    <col min="2" max="2" width="11.875" style="1" customWidth="1"/>
    <col min="3" max="3" width="2.125" style="1" customWidth="1"/>
    <col min="4" max="4" width="8" style="1" customWidth="1"/>
    <col min="5" max="5" width="12.875" style="1" customWidth="1"/>
    <col min="6" max="7" width="10.875" style="1" customWidth="1"/>
    <col min="8" max="8" width="2.875" style="1" customWidth="1"/>
    <col min="9" max="9" width="9.125" style="1" customWidth="1"/>
    <col min="10" max="10" width="10" style="1" customWidth="1"/>
    <col min="11" max="12" width="10.5" style="1" customWidth="1"/>
    <col min="13" max="13" width="2.875" style="1" customWidth="1"/>
    <col min="14" max="14" width="9.125" style="1" customWidth="1"/>
    <col min="15" max="15" width="9.625" style="1" customWidth="1"/>
    <col min="16" max="16" width="8.625" style="1" customWidth="1"/>
    <col min="17" max="17" width="11.5" style="1" customWidth="1"/>
    <col min="18" max="18" width="5.375" style="1" bestFit="1" customWidth="1"/>
    <col min="19" max="19" width="5.375" style="1" customWidth="1"/>
    <col min="20" max="20" width="10.5" style="1" customWidth="1"/>
    <col min="21" max="21" width="11.125" style="1" customWidth="1"/>
    <col min="22" max="22" width="11.375" style="1" customWidth="1"/>
    <col min="23" max="23" width="18.625" style="1" customWidth="1"/>
    <col min="24" max="24" width="2.625" style="1" customWidth="1"/>
    <col min="25" max="25" width="11.375" style="1" customWidth="1"/>
    <col min="26" max="26" width="11.875" style="1" customWidth="1"/>
    <col min="27" max="27" width="13.375" style="1" customWidth="1"/>
    <col min="28" max="28" width="11.875" style="1" customWidth="1"/>
    <col min="29" max="29" width="5" style="1" bestFit="1" customWidth="1"/>
    <col min="30" max="30" width="8.5" style="2" customWidth="1"/>
    <col min="31" max="31" width="11.5" style="1" customWidth="1"/>
    <col min="32" max="32" width="6.375" style="1" customWidth="1"/>
    <col min="33" max="33" width="9.5" style="1" customWidth="1"/>
    <col min="34" max="34" width="6.5" style="1" customWidth="1"/>
    <col min="35" max="35" width="6.375" style="1" bestFit="1" customWidth="1"/>
    <col min="36" max="36" width="5.125" style="1" customWidth="1"/>
    <col min="37" max="37" width="11.5" style="1" customWidth="1"/>
    <col min="38" max="38" width="5.125" style="1" customWidth="1"/>
    <col min="39" max="39" width="15.625" style="1" customWidth="1"/>
    <col min="40" max="40" width="8.875" style="1" customWidth="1"/>
    <col min="41" max="41" width="9.875" style="1" customWidth="1"/>
    <col min="42" max="42" width="11.5" style="1" customWidth="1"/>
    <col min="43" max="43" width="8.125" style="1" bestFit="1" customWidth="1"/>
    <col min="44" max="44" width="12.5" style="1" customWidth="1"/>
    <col min="45" max="45" width="8.875" style="1" customWidth="1"/>
    <col min="46" max="46" width="7.5" style="1" bestFit="1" customWidth="1"/>
    <col min="47" max="47" width="10.125" style="1" customWidth="1"/>
    <col min="48" max="48" width="4.625" style="1" customWidth="1"/>
    <col min="49" max="49" width="17.125" style="1" bestFit="1" customWidth="1"/>
    <col min="50" max="50" width="18.125" style="1" customWidth="1"/>
    <col min="51" max="52" width="9.625" style="1" customWidth="1"/>
    <col min="53" max="53" width="11.5" style="1"/>
    <col min="54" max="54" width="4.875" style="1" customWidth="1"/>
    <col min="55" max="16384" width="11.5" style="1"/>
  </cols>
  <sheetData>
    <row r="1" spans="1:58" ht="23.1" customHeight="1" x14ac:dyDescent="0.25">
      <c r="A1" s="79" t="s">
        <v>178</v>
      </c>
      <c r="B1" s="55"/>
      <c r="C1" s="55"/>
    </row>
    <row r="2" spans="1:58" ht="18.95" customHeight="1" x14ac:dyDescent="0.2">
      <c r="A2" s="1" t="s">
        <v>57</v>
      </c>
      <c r="AF2" s="3" t="s">
        <v>0</v>
      </c>
      <c r="AG2" s="1">
        <v>0.15</v>
      </c>
      <c r="AH2" s="62" t="s">
        <v>191</v>
      </c>
    </row>
    <row r="3" spans="1:58" ht="22.5" x14ac:dyDescent="0.2">
      <c r="AF3" s="3" t="s">
        <v>56</v>
      </c>
      <c r="AG3" s="1">
        <f>AG2/100</f>
        <v>1.5E-3</v>
      </c>
      <c r="AH3" s="62" t="s">
        <v>192</v>
      </c>
      <c r="AM3" s="1" t="s">
        <v>1</v>
      </c>
      <c r="AO3" s="4">
        <v>5.1369863013698627</v>
      </c>
      <c r="AS3" s="5" t="s">
        <v>2</v>
      </c>
      <c r="AT3" s="6">
        <v>4.6164999999999994</v>
      </c>
      <c r="AU3" s="6"/>
      <c r="AV3" s="6"/>
      <c r="AW3" s="6"/>
    </row>
    <row r="4" spans="1:58" s="7" customFormat="1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13"/>
      <c r="AF4" s="13"/>
      <c r="AG4" s="13">
        <f>AG3*10000</f>
        <v>15</v>
      </c>
      <c r="AH4" s="62" t="s">
        <v>193</v>
      </c>
      <c r="AI4" s="13"/>
      <c r="AJ4" s="13"/>
      <c r="AK4" s="13"/>
      <c r="AL4" s="13"/>
      <c r="AM4" s="13"/>
      <c r="AN4" s="13"/>
      <c r="AO4" s="13" t="s">
        <v>6</v>
      </c>
      <c r="AP4" s="14">
        <v>103</v>
      </c>
      <c r="AQ4" s="13" t="s">
        <v>7</v>
      </c>
      <c r="AR4" s="14">
        <v>89</v>
      </c>
    </row>
    <row r="5" spans="1:58" s="7" customFormat="1" ht="17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2" t="s">
        <v>135</v>
      </c>
      <c r="Z5" s="1"/>
      <c r="AA5" s="1"/>
      <c r="AB5" s="1"/>
      <c r="AC5" s="1"/>
      <c r="AD5" s="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/>
      <c r="AQ5" s="13"/>
      <c r="AR5" s="14"/>
      <c r="AZ5" s="62" t="s">
        <v>141</v>
      </c>
      <c r="BC5" s="62" t="s">
        <v>142</v>
      </c>
    </row>
    <row r="6" spans="1:58" s="8" customFormat="1" ht="23.25" customHeight="1" x14ac:dyDescent="0.3">
      <c r="B6" s="13"/>
      <c r="C6" s="13"/>
      <c r="D6" s="61" t="s">
        <v>99</v>
      </c>
      <c r="E6" s="56"/>
      <c r="F6" s="56"/>
      <c r="G6" s="56"/>
      <c r="H6" s="56"/>
      <c r="I6" s="61" t="s">
        <v>100</v>
      </c>
      <c r="J6" s="61"/>
      <c r="K6" s="61"/>
      <c r="L6" s="61"/>
      <c r="M6" s="61"/>
      <c r="N6" s="56" t="s">
        <v>3</v>
      </c>
      <c r="P6" s="57"/>
      <c r="Q6" s="57"/>
      <c r="R6" s="57"/>
      <c r="S6" s="57"/>
      <c r="T6" s="78" t="s">
        <v>184</v>
      </c>
      <c r="U6" s="78"/>
      <c r="V6" s="78"/>
      <c r="W6" s="78"/>
      <c r="X6" s="57"/>
      <c r="Y6" s="13" t="s">
        <v>4</v>
      </c>
      <c r="Z6" s="13"/>
      <c r="AA6" s="20" t="s">
        <v>5</v>
      </c>
      <c r="AB6" s="13"/>
      <c r="AC6" s="13"/>
      <c r="AD6" s="22"/>
      <c r="AE6" s="13"/>
      <c r="AF6" s="13"/>
      <c r="AG6" s="13"/>
      <c r="AH6" s="13"/>
      <c r="AI6" s="13"/>
      <c r="AJ6" s="13"/>
      <c r="AK6" s="13"/>
      <c r="AL6" s="13"/>
      <c r="AM6" s="62" t="s">
        <v>136</v>
      </c>
      <c r="AN6" s="13"/>
      <c r="AP6" s="14"/>
      <c r="AQ6" s="13"/>
      <c r="AR6" s="14"/>
      <c r="AS6" s="7"/>
      <c r="AT6" s="7"/>
      <c r="AU6" s="7"/>
      <c r="AV6" s="7"/>
      <c r="AW6" s="78" t="s">
        <v>138</v>
      </c>
      <c r="AX6" s="7"/>
      <c r="AY6" s="7"/>
      <c r="AZ6" s="64" t="s">
        <v>139</v>
      </c>
      <c r="BA6" s="7"/>
      <c r="BB6" s="7"/>
      <c r="BC6" s="64" t="s">
        <v>140</v>
      </c>
      <c r="BD6" s="62"/>
      <c r="BE6" s="62"/>
      <c r="BF6" s="64"/>
    </row>
    <row r="7" spans="1:58" s="13" customFormat="1" ht="42.75" x14ac:dyDescent="0.3">
      <c r="A7" s="62" t="s">
        <v>101</v>
      </c>
      <c r="B7" s="23" t="s">
        <v>11</v>
      </c>
      <c r="C7" s="23"/>
      <c r="D7" s="23" t="s">
        <v>8</v>
      </c>
      <c r="E7" s="64" t="s">
        <v>179</v>
      </c>
      <c r="F7" s="64" t="s">
        <v>180</v>
      </c>
      <c r="G7" s="23" t="s">
        <v>10</v>
      </c>
      <c r="H7" s="64"/>
      <c r="I7" s="23" t="s">
        <v>8</v>
      </c>
      <c r="J7" s="64" t="s">
        <v>179</v>
      </c>
      <c r="K7" s="64" t="s">
        <v>180</v>
      </c>
      <c r="L7" s="23" t="s">
        <v>10</v>
      </c>
      <c r="M7" s="64"/>
      <c r="N7" s="23" t="s">
        <v>8</v>
      </c>
      <c r="O7" s="64" t="s">
        <v>179</v>
      </c>
      <c r="P7" s="64" t="s">
        <v>180</v>
      </c>
      <c r="Q7" s="80" t="s">
        <v>181</v>
      </c>
      <c r="R7" s="23" t="s">
        <v>10</v>
      </c>
      <c r="S7" s="23"/>
      <c r="T7" s="64" t="s">
        <v>182</v>
      </c>
      <c r="U7" s="64" t="s">
        <v>183</v>
      </c>
      <c r="V7" s="64" t="s">
        <v>185</v>
      </c>
      <c r="W7" s="64" t="s">
        <v>186</v>
      </c>
      <c r="X7" s="23"/>
      <c r="Y7" s="64" t="s">
        <v>187</v>
      </c>
      <c r="Z7" s="64" t="s">
        <v>188</v>
      </c>
      <c r="AA7" s="24" t="s">
        <v>189</v>
      </c>
      <c r="AB7" s="64" t="s">
        <v>188</v>
      </c>
      <c r="AC7" s="23" t="s">
        <v>12</v>
      </c>
      <c r="AD7" s="25" t="s">
        <v>13</v>
      </c>
      <c r="AE7" s="23" t="s">
        <v>14</v>
      </c>
      <c r="AF7" s="23" t="s">
        <v>15</v>
      </c>
      <c r="AG7" s="64" t="s">
        <v>190</v>
      </c>
      <c r="AH7" s="23" t="s">
        <v>16</v>
      </c>
      <c r="AI7" s="23" t="s">
        <v>17</v>
      </c>
      <c r="AJ7" s="23" t="s">
        <v>18</v>
      </c>
      <c r="AK7" s="64" t="s">
        <v>19</v>
      </c>
      <c r="AL7" s="64"/>
      <c r="AM7" s="64" t="s">
        <v>20</v>
      </c>
      <c r="AN7" s="64" t="s">
        <v>21</v>
      </c>
      <c r="AO7" s="64" t="s">
        <v>22</v>
      </c>
      <c r="AP7" s="64" t="s">
        <v>23</v>
      </c>
      <c r="AQ7" s="64" t="s">
        <v>24</v>
      </c>
      <c r="AR7" s="64" t="s">
        <v>25</v>
      </c>
      <c r="AS7" s="64" t="s">
        <v>26</v>
      </c>
      <c r="AT7" s="74" t="s">
        <v>194</v>
      </c>
      <c r="AU7" s="74" t="s">
        <v>195</v>
      </c>
      <c r="AV7" s="74"/>
      <c r="AW7" s="64" t="s">
        <v>175</v>
      </c>
      <c r="AX7" s="64" t="s">
        <v>176</v>
      </c>
      <c r="AY7" s="23"/>
      <c r="AZ7" s="64" t="s">
        <v>196</v>
      </c>
      <c r="BA7" s="64" t="s">
        <v>197</v>
      </c>
      <c r="BB7" s="62"/>
      <c r="BC7" s="64" t="s">
        <v>196</v>
      </c>
      <c r="BD7" s="64" t="s">
        <v>197</v>
      </c>
    </row>
    <row r="8" spans="1:58" ht="20.25" customHeight="1" x14ac:dyDescent="0.2">
      <c r="A8" s="14" t="s">
        <v>44</v>
      </c>
      <c r="B8" s="14"/>
      <c r="C8" s="14"/>
      <c r="N8" s="13"/>
      <c r="O8" s="9"/>
      <c r="P8" s="9"/>
      <c r="Q8" s="13"/>
      <c r="R8" s="13"/>
      <c r="S8" s="13"/>
      <c r="T8" s="62"/>
      <c r="U8" s="62"/>
      <c r="V8" s="62"/>
      <c r="W8" s="62"/>
      <c r="X8" s="13"/>
      <c r="AD8" s="9"/>
      <c r="AF8" s="9"/>
      <c r="AG8" s="9"/>
      <c r="AH8" s="11"/>
      <c r="AI8" s="11"/>
      <c r="AK8" s="65"/>
      <c r="AL8" s="65"/>
      <c r="AM8" s="75"/>
      <c r="AN8" s="62"/>
      <c r="AO8" s="66"/>
      <c r="AP8" s="67"/>
      <c r="AQ8" s="75"/>
      <c r="AR8" s="75"/>
      <c r="AS8" s="67"/>
      <c r="AT8" s="67"/>
      <c r="AU8" s="67"/>
      <c r="AV8" s="67"/>
      <c r="AW8" s="62"/>
      <c r="AX8" s="62"/>
      <c r="AZ8" s="62"/>
      <c r="BA8" s="62"/>
      <c r="BB8" s="62"/>
    </row>
    <row r="9" spans="1:58" ht="15.75" x14ac:dyDescent="0.25">
      <c r="A9" s="13" t="s">
        <v>34</v>
      </c>
      <c r="B9" s="13">
        <v>0.5</v>
      </c>
      <c r="C9" s="13"/>
      <c r="D9" s="1">
        <v>9</v>
      </c>
      <c r="E9" s="1">
        <v>1674</v>
      </c>
      <c r="F9" s="1">
        <v>103</v>
      </c>
      <c r="G9" s="1">
        <v>1.07</v>
      </c>
      <c r="I9" s="63">
        <v>8.7799999999999994</v>
      </c>
      <c r="J9" s="1">
        <v>1647</v>
      </c>
      <c r="K9" s="1">
        <v>60.5</v>
      </c>
      <c r="L9" s="1">
        <v>0.79</v>
      </c>
      <c r="N9" s="58">
        <v>8.92</v>
      </c>
      <c r="O9" s="9">
        <v>1665</v>
      </c>
      <c r="P9" s="60">
        <v>85.7</v>
      </c>
      <c r="Q9" s="13">
        <v>3.95</v>
      </c>
      <c r="R9" s="13">
        <v>0.97</v>
      </c>
      <c r="S9" s="13"/>
      <c r="T9" s="62">
        <v>20</v>
      </c>
      <c r="U9" s="65">
        <v>208.20320632937748</v>
      </c>
      <c r="V9" s="65">
        <v>2.4294423142284418</v>
      </c>
      <c r="W9" s="62" t="s">
        <v>103</v>
      </c>
      <c r="X9" s="13"/>
      <c r="Y9" s="1">
        <v>12.91</v>
      </c>
      <c r="Z9" s="1">
        <v>6.4550000000000001</v>
      </c>
      <c r="AA9" s="10">
        <v>19.100000000000001</v>
      </c>
      <c r="AB9" s="1">
        <v>9.5500000000000007</v>
      </c>
      <c r="AC9" s="1">
        <v>4</v>
      </c>
      <c r="AD9" s="9">
        <v>4.7750000000000004</v>
      </c>
      <c r="AE9" s="1">
        <v>3.3159722222222223E-3</v>
      </c>
      <c r="AF9" s="9">
        <v>33.159722222222221</v>
      </c>
      <c r="AG9" s="9">
        <v>2.2106481481481479</v>
      </c>
      <c r="AH9" s="11">
        <v>0.4303395061728395</v>
      </c>
      <c r="AI9" s="11">
        <v>-0.36618878283842871</v>
      </c>
      <c r="AJ9" s="1">
        <v>5</v>
      </c>
      <c r="AK9" s="65">
        <v>0.56350938454823218</v>
      </c>
      <c r="AL9" s="65"/>
      <c r="AM9" s="68">
        <v>175</v>
      </c>
      <c r="AN9" s="62">
        <v>86</v>
      </c>
      <c r="AO9" s="66">
        <v>230.7707203718048</v>
      </c>
      <c r="AP9" s="67">
        <v>49.988242255346002</v>
      </c>
      <c r="AQ9" s="75">
        <v>0.91400000000000003</v>
      </c>
      <c r="AR9" s="75">
        <v>4</v>
      </c>
      <c r="AS9" s="67">
        <v>218.76692453105471</v>
      </c>
      <c r="AT9" s="67">
        <v>656.30077359316419</v>
      </c>
      <c r="AU9" s="67">
        <v>6832.1962689273805</v>
      </c>
      <c r="AV9" s="67"/>
      <c r="AW9" s="77">
        <v>6.8321962689273802E-4</v>
      </c>
      <c r="AX9" s="77" t="s">
        <v>119</v>
      </c>
      <c r="AZ9" s="65">
        <v>28.122488148467085</v>
      </c>
      <c r="BA9" s="65">
        <v>1.4490537424269194</v>
      </c>
      <c r="BB9" s="62"/>
      <c r="BC9" s="65" t="s">
        <v>143</v>
      </c>
      <c r="BD9" s="65" t="s">
        <v>159</v>
      </c>
    </row>
    <row r="10" spans="1:58" ht="15.75" x14ac:dyDescent="0.25">
      <c r="A10" s="1" t="s">
        <v>28</v>
      </c>
      <c r="B10" s="1">
        <v>0.5</v>
      </c>
      <c r="D10" s="1">
        <v>8.6</v>
      </c>
      <c r="E10" s="1">
        <v>3470</v>
      </c>
      <c r="F10" s="1">
        <v>91.9</v>
      </c>
      <c r="G10" s="1">
        <v>1.24</v>
      </c>
      <c r="I10" s="63">
        <v>8.14</v>
      </c>
      <c r="J10" s="1">
        <v>3329</v>
      </c>
      <c r="K10" s="1">
        <v>29.7</v>
      </c>
      <c r="L10" s="1">
        <v>0.76</v>
      </c>
      <c r="N10" s="59">
        <v>8.43</v>
      </c>
      <c r="O10" s="9">
        <v>3410</v>
      </c>
      <c r="P10" s="60">
        <v>63.1</v>
      </c>
      <c r="Q10" s="1">
        <v>3.15</v>
      </c>
      <c r="R10" s="1">
        <v>1.05</v>
      </c>
      <c r="T10" s="62">
        <v>20</v>
      </c>
      <c r="U10" s="65">
        <v>208.20320632937748</v>
      </c>
      <c r="V10" s="65">
        <v>3.299575377644651</v>
      </c>
      <c r="W10" s="62" t="s">
        <v>104</v>
      </c>
      <c r="Y10" s="1">
        <v>28.9</v>
      </c>
      <c r="Z10" s="1">
        <v>14.45</v>
      </c>
      <c r="AA10" s="10">
        <v>41.10400859999757</v>
      </c>
      <c r="AB10" s="1">
        <v>20.552004299998785</v>
      </c>
      <c r="AC10" s="1">
        <v>4</v>
      </c>
      <c r="AD10" s="9">
        <v>10.276002149999393</v>
      </c>
      <c r="AE10" s="1">
        <v>7.1361126041662448E-3</v>
      </c>
      <c r="AF10" s="9">
        <v>71.361126041662445</v>
      </c>
      <c r="AG10" s="9">
        <v>4.7574084027774965</v>
      </c>
      <c r="AH10" s="11">
        <v>0.92610883574068603</v>
      </c>
      <c r="AI10" s="11">
        <v>-3.3337972298492648E-2</v>
      </c>
      <c r="AJ10" s="1">
        <v>5</v>
      </c>
      <c r="AK10" s="65">
        <v>0.74293059125964012</v>
      </c>
      <c r="AL10" s="65"/>
      <c r="AM10" s="68">
        <v>346.3</v>
      </c>
      <c r="AN10" s="62">
        <v>257.3</v>
      </c>
      <c r="AO10" s="66">
        <v>430.48685121107269</v>
      </c>
      <c r="AP10" s="67">
        <v>93.249615771920887</v>
      </c>
      <c r="AQ10" s="75">
        <v>1.9950000000000001</v>
      </c>
      <c r="AR10" s="75">
        <v>8</v>
      </c>
      <c r="AS10" s="67">
        <v>373.93329632850481</v>
      </c>
      <c r="AT10" s="67">
        <v>1121.7998889855144</v>
      </c>
      <c r="AU10" s="67">
        <v>11678.116687336189</v>
      </c>
      <c r="AV10" s="67"/>
      <c r="AW10" s="77">
        <v>1.167811668733619E-3</v>
      </c>
      <c r="AX10" s="77" t="s">
        <v>120</v>
      </c>
      <c r="AZ10" s="65">
        <v>35.392786497492978</v>
      </c>
      <c r="BA10" s="65">
        <v>1.5489147562754189</v>
      </c>
      <c r="BB10" s="62"/>
      <c r="BC10" s="65" t="s">
        <v>144</v>
      </c>
      <c r="BD10" s="65" t="s">
        <v>160</v>
      </c>
    </row>
    <row r="11" spans="1:58" ht="15.75" x14ac:dyDescent="0.25">
      <c r="A11" s="1" t="s">
        <v>36</v>
      </c>
      <c r="B11" s="1">
        <v>0.5</v>
      </c>
      <c r="D11" s="1">
        <v>8.6</v>
      </c>
      <c r="E11" s="1">
        <v>1727</v>
      </c>
      <c r="F11" s="1">
        <v>42.4</v>
      </c>
      <c r="G11" s="1">
        <v>0.71</v>
      </c>
      <c r="I11" s="63">
        <v>8.17</v>
      </c>
      <c r="J11" s="1">
        <v>1675</v>
      </c>
      <c r="K11" s="1">
        <v>14.3</v>
      </c>
      <c r="L11" s="1">
        <v>0.31</v>
      </c>
      <c r="N11" s="59">
        <v>8.42</v>
      </c>
      <c r="O11" s="9">
        <v>1703</v>
      </c>
      <c r="P11" s="60">
        <v>29.4</v>
      </c>
      <c r="Q11" s="1">
        <v>3.43</v>
      </c>
      <c r="R11" s="1">
        <v>0.56999999999999995</v>
      </c>
      <c r="T11" s="62">
        <v>20</v>
      </c>
      <c r="U11" s="65">
        <v>208.20320632937748</v>
      </c>
      <c r="V11" s="65">
        <v>7.0817417118835877</v>
      </c>
      <c r="W11" s="62" t="s">
        <v>105</v>
      </c>
      <c r="Y11" s="1">
        <v>29.5</v>
      </c>
      <c r="Z11" s="1">
        <v>14.75</v>
      </c>
      <c r="AA11" s="10">
        <v>37.975000000000001</v>
      </c>
      <c r="AB11" s="1">
        <v>18.987500000000001</v>
      </c>
      <c r="AC11" s="1">
        <v>49</v>
      </c>
      <c r="AD11" s="9">
        <v>0.77500000000000002</v>
      </c>
      <c r="AE11" s="1">
        <v>5.3819444444444444E-4</v>
      </c>
      <c r="AF11" s="9">
        <v>5.3819444444444438</v>
      </c>
      <c r="AG11" s="9">
        <v>0.35879629629629622</v>
      </c>
      <c r="AH11" s="11">
        <v>6.9845679012345674E-2</v>
      </c>
      <c r="AI11" s="11">
        <v>-1.1558604562518835</v>
      </c>
      <c r="AJ11" s="1">
        <v>5</v>
      </c>
      <c r="AK11" s="65">
        <v>0.74683544303797467</v>
      </c>
      <c r="AL11" s="65"/>
      <c r="AM11" s="68">
        <v>233.3</v>
      </c>
      <c r="AN11" s="62">
        <v>144.30000000000001</v>
      </c>
      <c r="AO11" s="66">
        <v>277.46949152542373</v>
      </c>
      <c r="AP11" s="67">
        <v>60.103864729865435</v>
      </c>
      <c r="AQ11" s="75">
        <v>1.9910000000000001</v>
      </c>
      <c r="AR11" s="75">
        <v>8</v>
      </c>
      <c r="AS11" s="67">
        <v>241.50221890453213</v>
      </c>
      <c r="AT11" s="67">
        <v>724.50665671359639</v>
      </c>
      <c r="AU11" s="67">
        <v>7542.2304467374179</v>
      </c>
      <c r="AV11" s="67"/>
      <c r="AW11" s="77">
        <v>7.5422304467374175E-4</v>
      </c>
      <c r="AX11" s="77" t="s">
        <v>121</v>
      </c>
      <c r="AZ11" s="65">
        <v>10.650247853689866</v>
      </c>
      <c r="BA11" s="65">
        <v>1.0273597148392914</v>
      </c>
      <c r="BB11" s="62"/>
      <c r="BC11" s="65" t="s">
        <v>145</v>
      </c>
      <c r="BD11" s="65" t="s">
        <v>161</v>
      </c>
    </row>
    <row r="12" spans="1:58" ht="15.75" x14ac:dyDescent="0.25">
      <c r="A12" s="1" t="s">
        <v>30</v>
      </c>
      <c r="B12" s="1">
        <v>0.5</v>
      </c>
      <c r="D12" s="1">
        <v>8.3000000000000007</v>
      </c>
      <c r="E12" s="1">
        <v>3470</v>
      </c>
      <c r="F12" s="1">
        <v>46.1</v>
      </c>
      <c r="G12" s="1">
        <v>0.95</v>
      </c>
      <c r="I12" s="63">
        <v>8.15</v>
      </c>
      <c r="J12" s="1">
        <v>3431</v>
      </c>
      <c r="K12" s="1">
        <v>28.1</v>
      </c>
      <c r="L12" s="1">
        <v>0.79</v>
      </c>
      <c r="N12" s="59">
        <v>8.24</v>
      </c>
      <c r="O12" s="9">
        <v>3450</v>
      </c>
      <c r="P12" s="60">
        <v>37.1</v>
      </c>
      <c r="Q12" s="1">
        <v>2.94</v>
      </c>
      <c r="R12" s="1">
        <v>0.87</v>
      </c>
      <c r="T12" s="62">
        <v>20</v>
      </c>
      <c r="U12" s="65">
        <v>208.20320632937748</v>
      </c>
      <c r="V12" s="65">
        <v>5.611946262247371</v>
      </c>
      <c r="W12" s="62" t="s">
        <v>106</v>
      </c>
      <c r="Y12" s="1">
        <v>12.3</v>
      </c>
      <c r="Z12" s="1">
        <v>6.15</v>
      </c>
      <c r="AA12" s="10">
        <v>11.499999999999998</v>
      </c>
      <c r="AB12" s="1">
        <v>5.7499999999999991</v>
      </c>
      <c r="AC12" s="1">
        <v>4</v>
      </c>
      <c r="AD12" s="9">
        <v>2.8749999999999996</v>
      </c>
      <c r="AE12" s="1">
        <v>1.9965277777777772E-3</v>
      </c>
      <c r="AF12" s="9">
        <v>19.965277777777771</v>
      </c>
      <c r="AG12" s="9">
        <v>1.3310185185185182</v>
      </c>
      <c r="AH12" s="17">
        <v>0.25910493827160491</v>
      </c>
      <c r="AI12" s="17">
        <v>-0.58652430973254455</v>
      </c>
      <c r="AJ12" s="18">
        <v>5</v>
      </c>
      <c r="AK12" s="69">
        <v>0.55156950672645744</v>
      </c>
      <c r="AL12" s="69"/>
      <c r="AM12" s="73">
        <v>211.7</v>
      </c>
      <c r="AN12" s="70">
        <v>122.69999999999999</v>
      </c>
      <c r="AO12" s="71">
        <v>300.07398373983739</v>
      </c>
      <c r="AP12" s="72">
        <v>65.000321399293284</v>
      </c>
      <c r="AQ12" s="76">
        <v>2.0910000000000002</v>
      </c>
      <c r="AR12" s="76">
        <v>8</v>
      </c>
      <c r="AS12" s="72">
        <v>248.68606943775524</v>
      </c>
      <c r="AT12" s="67">
        <v>746.05820831326571</v>
      </c>
      <c r="AU12" s="67">
        <v>7766.5855539586264</v>
      </c>
      <c r="AV12" s="67"/>
      <c r="AW12" s="77">
        <v>7.766585553958626E-4</v>
      </c>
      <c r="AX12" s="77" t="s">
        <v>122</v>
      </c>
      <c r="AZ12" s="65">
        <v>13.839379764211078</v>
      </c>
      <c r="BA12" s="65">
        <v>1.1411166268970001</v>
      </c>
      <c r="BB12" s="62"/>
      <c r="BC12" s="65" t="s">
        <v>146</v>
      </c>
      <c r="BD12" s="65" t="s">
        <v>162</v>
      </c>
    </row>
    <row r="13" spans="1:58" ht="15.75" x14ac:dyDescent="0.25">
      <c r="A13" s="13" t="s">
        <v>38</v>
      </c>
      <c r="B13" s="13">
        <v>0.5</v>
      </c>
      <c r="C13" s="13"/>
      <c r="D13" s="1">
        <v>8.3000000000000007</v>
      </c>
      <c r="E13" s="1">
        <v>1730</v>
      </c>
      <c r="F13" s="1">
        <v>21.3</v>
      </c>
      <c r="G13" s="1">
        <v>0.42</v>
      </c>
      <c r="I13" s="63">
        <v>8.1300000000000008</v>
      </c>
      <c r="J13" s="1">
        <v>1710</v>
      </c>
      <c r="K13" s="1">
        <v>14.4</v>
      </c>
      <c r="L13" s="1">
        <v>0.23</v>
      </c>
      <c r="N13" s="58">
        <v>8.24</v>
      </c>
      <c r="O13" s="9">
        <v>1720</v>
      </c>
      <c r="P13" s="60">
        <v>18.8</v>
      </c>
      <c r="Q13" s="13">
        <v>3.24</v>
      </c>
      <c r="R13" s="13">
        <v>0.34</v>
      </c>
      <c r="S13" s="13"/>
      <c r="T13" s="62">
        <v>20</v>
      </c>
      <c r="U13" s="65">
        <v>208.20320632937748</v>
      </c>
      <c r="V13" s="65">
        <v>11.074638634541355</v>
      </c>
      <c r="W13" s="62" t="s">
        <v>107</v>
      </c>
      <c r="X13" s="13"/>
      <c r="Y13" s="1">
        <v>33.799999999999997</v>
      </c>
      <c r="Z13" s="1">
        <v>16.899999999999999</v>
      </c>
      <c r="AA13" s="10">
        <v>31.100000000000005</v>
      </c>
      <c r="AB13" s="1">
        <v>15.550000000000002</v>
      </c>
      <c r="AC13" s="1">
        <f>23*7</f>
        <v>161</v>
      </c>
      <c r="AD13" s="9">
        <v>0.19316770186335408</v>
      </c>
      <c r="AE13" s="1">
        <v>1.3414423740510699E-4</v>
      </c>
      <c r="AF13" s="9">
        <v>1.3414423740510699</v>
      </c>
      <c r="AG13" s="9">
        <v>8.9429491603404659E-2</v>
      </c>
      <c r="AH13" s="17">
        <v>1.7408941032129442E-2</v>
      </c>
      <c r="AI13" s="17">
        <v>-1.7592276457632059</v>
      </c>
      <c r="AJ13" s="18">
        <v>5</v>
      </c>
      <c r="AK13" s="69">
        <v>0.77168949771689499</v>
      </c>
      <c r="AL13" s="69"/>
      <c r="AM13" s="73">
        <v>197</v>
      </c>
      <c r="AN13" s="70">
        <v>108</v>
      </c>
      <c r="AO13" s="71">
        <v>224.81065088757396</v>
      </c>
      <c r="AP13" s="72">
        <v>48.69720586755637</v>
      </c>
      <c r="AQ13" s="76">
        <v>2.0310000000000001</v>
      </c>
      <c r="AR13" s="76">
        <v>8</v>
      </c>
      <c r="AS13" s="72">
        <v>191.81568042365899</v>
      </c>
      <c r="AT13" s="67">
        <v>575.44704127097702</v>
      </c>
      <c r="AU13" s="67">
        <v>5990.4959532685443</v>
      </c>
      <c r="AV13" s="67"/>
      <c r="AW13" s="77">
        <v>5.9904959532685448E-4</v>
      </c>
      <c r="AX13" s="77" t="s">
        <v>123</v>
      </c>
      <c r="AZ13" s="65">
        <v>5.4092021879471783</v>
      </c>
      <c r="BA13" s="65">
        <v>0.73313321502843143</v>
      </c>
      <c r="BB13" s="62"/>
      <c r="BC13" s="65" t="s">
        <v>147</v>
      </c>
      <c r="BD13" s="65" t="s">
        <v>163</v>
      </c>
    </row>
    <row r="14" spans="1:58" ht="15.75" x14ac:dyDescent="0.25">
      <c r="A14" s="1" t="s">
        <v>32</v>
      </c>
      <c r="B14" s="1">
        <v>0.5</v>
      </c>
      <c r="D14" s="1">
        <v>8</v>
      </c>
      <c r="E14" s="1">
        <v>3450</v>
      </c>
      <c r="F14" s="1">
        <v>22.9</v>
      </c>
      <c r="G14" s="1">
        <v>0.66</v>
      </c>
      <c r="I14" s="63">
        <v>7.64</v>
      </c>
      <c r="J14" s="1">
        <v>3254</v>
      </c>
      <c r="K14" s="1">
        <v>9.0500000000000007</v>
      </c>
      <c r="L14" s="1">
        <v>0.28000000000000003</v>
      </c>
      <c r="N14" s="59">
        <v>7.84</v>
      </c>
      <c r="O14" s="9">
        <v>3376</v>
      </c>
      <c r="P14" s="60">
        <v>17.7</v>
      </c>
      <c r="Q14" s="1">
        <v>2.57</v>
      </c>
      <c r="R14" s="1">
        <v>0.5</v>
      </c>
      <c r="T14" s="62">
        <v>20</v>
      </c>
      <c r="U14" s="65">
        <v>208.20320632937748</v>
      </c>
      <c r="V14" s="65">
        <v>11.76289301295918</v>
      </c>
      <c r="W14" s="62" t="s">
        <v>108</v>
      </c>
      <c r="Y14" s="1">
        <v>143.80000000000001</v>
      </c>
      <c r="Z14" s="1">
        <v>71.900000000000006</v>
      </c>
      <c r="AA14" s="10">
        <v>112.67500000000003</v>
      </c>
      <c r="AB14" s="1">
        <v>56.337499999999999</v>
      </c>
      <c r="AC14" s="1">
        <v>84</v>
      </c>
      <c r="AD14" s="9">
        <v>1.3413690476190478</v>
      </c>
      <c r="AE14" s="1">
        <v>9.3150628306878317E-4</v>
      </c>
      <c r="AF14" s="9">
        <v>9.3150628306878307</v>
      </c>
      <c r="AG14" s="9">
        <v>0.62100418871252205</v>
      </c>
      <c r="AH14" s="17">
        <v>0.1208888154027043</v>
      </c>
      <c r="AI14" s="17">
        <v>-0.91761387807706041</v>
      </c>
      <c r="AJ14" s="18">
        <v>5</v>
      </c>
      <c r="AK14" s="69">
        <v>0.93498049414824447</v>
      </c>
      <c r="AL14" s="69"/>
      <c r="AM14" s="73">
        <v>393</v>
      </c>
      <c r="AN14" s="70">
        <v>304</v>
      </c>
      <c r="AO14" s="71">
        <v>413.16689847009735</v>
      </c>
      <c r="AP14" s="72">
        <v>89.497866017566864</v>
      </c>
      <c r="AQ14" s="76">
        <v>1.994</v>
      </c>
      <c r="AR14" s="76">
        <v>8</v>
      </c>
      <c r="AS14" s="72">
        <v>359.06867008050898</v>
      </c>
      <c r="AT14" s="67">
        <v>1077.2060102415269</v>
      </c>
      <c r="AU14" s="67">
        <v>11213.887260478106</v>
      </c>
      <c r="AV14" s="67"/>
      <c r="AW14" s="77">
        <v>1.1213887260478107E-3</v>
      </c>
      <c r="AX14" s="77" t="s">
        <v>124</v>
      </c>
      <c r="AZ14" s="65">
        <v>9.5332731906375123</v>
      </c>
      <c r="BA14" s="65">
        <v>0.97924203857826386</v>
      </c>
      <c r="BB14" s="62"/>
      <c r="BC14" s="65" t="s">
        <v>148</v>
      </c>
      <c r="BD14" s="65" t="s">
        <v>164</v>
      </c>
    </row>
    <row r="15" spans="1:58" ht="15.75" x14ac:dyDescent="0.25">
      <c r="A15" s="13" t="s">
        <v>40</v>
      </c>
      <c r="B15" s="13">
        <v>0.5</v>
      </c>
      <c r="C15" s="13"/>
      <c r="D15" s="1">
        <v>8</v>
      </c>
      <c r="E15" s="1">
        <v>5170</v>
      </c>
      <c r="F15" s="1">
        <v>36</v>
      </c>
      <c r="G15" s="1">
        <v>0.96</v>
      </c>
      <c r="I15" s="63">
        <v>7.81</v>
      </c>
      <c r="J15" s="1">
        <v>5020</v>
      </c>
      <c r="K15" s="1">
        <v>23.8</v>
      </c>
      <c r="L15" s="1">
        <v>0.75</v>
      </c>
      <c r="N15" s="58">
        <v>7.93</v>
      </c>
      <c r="O15" s="9">
        <v>5120</v>
      </c>
      <c r="P15" s="60">
        <v>31.6</v>
      </c>
      <c r="Q15" s="13">
        <v>2.4900000000000002</v>
      </c>
      <c r="R15" s="13">
        <v>0.89</v>
      </c>
      <c r="S15" s="13"/>
      <c r="T15" s="62">
        <v>20</v>
      </c>
      <c r="U15" s="65">
        <v>208.20320632937748</v>
      </c>
      <c r="V15" s="65">
        <v>6.5887090610562487</v>
      </c>
      <c r="W15" s="62" t="s">
        <v>109</v>
      </c>
      <c r="X15" s="13"/>
      <c r="Y15" s="1">
        <v>28.88</v>
      </c>
      <c r="Z15" s="1">
        <v>14.44</v>
      </c>
      <c r="AA15" s="10">
        <v>21.725000000000001</v>
      </c>
      <c r="AB15" s="1">
        <v>10.862500000000001</v>
      </c>
      <c r="AC15" s="1">
        <v>4</v>
      </c>
      <c r="AD15" s="9">
        <v>5.4312500000000004</v>
      </c>
      <c r="AE15" s="1">
        <v>3.7717013888888891E-3</v>
      </c>
      <c r="AF15" s="9">
        <v>37.717013888888893</v>
      </c>
      <c r="AG15" s="9">
        <v>2.514467592592593</v>
      </c>
      <c r="AH15" s="17">
        <v>0.48948302469135813</v>
      </c>
      <c r="AI15" s="17">
        <v>-0.31026236496545206</v>
      </c>
      <c r="AJ15" s="18">
        <v>5</v>
      </c>
      <c r="AK15" s="69">
        <v>0.74279835390946491</v>
      </c>
      <c r="AL15" s="69"/>
      <c r="AM15" s="73">
        <v>374</v>
      </c>
      <c r="AN15" s="70">
        <v>285</v>
      </c>
      <c r="AO15" s="71">
        <v>467.83656509695294</v>
      </c>
      <c r="AP15" s="72">
        <v>101.3400985805162</v>
      </c>
      <c r="AQ15" s="76">
        <v>2.04</v>
      </c>
      <c r="AR15" s="76">
        <v>8</v>
      </c>
      <c r="AS15" s="72">
        <v>397.41215129614193</v>
      </c>
      <c r="AT15" s="67">
        <v>1192.2364538884258</v>
      </c>
      <c r="AU15" s="67">
        <v>12411.372620116863</v>
      </c>
      <c r="AV15" s="67"/>
      <c r="AW15" s="77">
        <v>1.2411372620116862E-3</v>
      </c>
      <c r="AX15" s="77" t="s">
        <v>125</v>
      </c>
      <c r="AZ15" s="65">
        <v>18.837335971437128</v>
      </c>
      <c r="BA15" s="65">
        <v>1.2750194836632387</v>
      </c>
      <c r="BB15" s="62"/>
      <c r="BC15" s="65" t="s">
        <v>149</v>
      </c>
      <c r="BD15" s="65" t="s">
        <v>165</v>
      </c>
    </row>
    <row r="16" spans="1:58" ht="15.75" x14ac:dyDescent="0.25">
      <c r="A16" s="13" t="s">
        <v>42</v>
      </c>
      <c r="B16" s="13">
        <v>0.5</v>
      </c>
      <c r="C16" s="13"/>
      <c r="D16" s="1">
        <v>7.5</v>
      </c>
      <c r="E16" s="1">
        <v>4950</v>
      </c>
      <c r="F16" s="1">
        <v>10.9</v>
      </c>
      <c r="G16" s="1">
        <v>0.45</v>
      </c>
      <c r="I16" s="63">
        <v>7.42</v>
      </c>
      <c r="J16" s="1">
        <v>4830</v>
      </c>
      <c r="K16" s="1">
        <v>8.89</v>
      </c>
      <c r="L16" s="1">
        <v>0.32</v>
      </c>
      <c r="N16" s="58">
        <v>7.46</v>
      </c>
      <c r="O16" s="9">
        <v>4890</v>
      </c>
      <c r="P16" s="60">
        <v>9.89</v>
      </c>
      <c r="Q16" s="13">
        <v>2.0299999999999998</v>
      </c>
      <c r="R16" s="13">
        <v>0.4</v>
      </c>
      <c r="S16" s="13"/>
      <c r="T16" s="62">
        <v>20</v>
      </c>
      <c r="U16" s="65">
        <v>208.20320632937748</v>
      </c>
      <c r="V16" s="65">
        <v>21.051891438764152</v>
      </c>
      <c r="W16" s="62" t="s">
        <v>110</v>
      </c>
      <c r="X16" s="13"/>
      <c r="Y16" s="1">
        <v>151.19999999999999</v>
      </c>
      <c r="Z16" s="1">
        <v>75.599999999999994</v>
      </c>
      <c r="AA16" s="10">
        <v>73.674999999999997</v>
      </c>
      <c r="AB16" s="1">
        <v>36.837499999999999</v>
      </c>
      <c r="AC16" s="1">
        <v>84</v>
      </c>
      <c r="AD16" s="9">
        <v>0.87708333333333333</v>
      </c>
      <c r="AE16" s="1">
        <v>6.090856481481482E-4</v>
      </c>
      <c r="AF16" s="9">
        <v>6.0908564814814818</v>
      </c>
      <c r="AG16" s="9">
        <v>0.40605709876543211</v>
      </c>
      <c r="AH16" s="17">
        <v>7.9045781893004124E-2</v>
      </c>
      <c r="AI16" s="17">
        <v>-1.1021213002981127</v>
      </c>
      <c r="AJ16" s="18">
        <v>5</v>
      </c>
      <c r="AK16" s="69">
        <v>0.93796526054590568</v>
      </c>
      <c r="AL16" s="69"/>
      <c r="AM16" s="73">
        <v>474</v>
      </c>
      <c r="AN16" s="70">
        <v>385</v>
      </c>
      <c r="AO16" s="71">
        <v>498.53703703703707</v>
      </c>
      <c r="AP16" s="72">
        <v>107.99026037843326</v>
      </c>
      <c r="AQ16" s="76">
        <v>1.984</v>
      </c>
      <c r="AR16" s="76">
        <v>8</v>
      </c>
      <c r="AS16" s="72">
        <v>435.44459830013415</v>
      </c>
      <c r="AT16" s="67">
        <v>1306.3337949004024</v>
      </c>
      <c r="AU16" s="67">
        <v>13599.144231734357</v>
      </c>
      <c r="AV16" s="67"/>
      <c r="AW16" s="77">
        <v>1.3599144231734358E-3</v>
      </c>
      <c r="AX16" s="77" t="s">
        <v>126</v>
      </c>
      <c r="AZ16" s="65">
        <v>6.4598206157824904</v>
      </c>
      <c r="BA16" s="65">
        <v>0.81022045814098442</v>
      </c>
      <c r="BB16" s="62"/>
      <c r="BC16" s="65" t="s">
        <v>150</v>
      </c>
      <c r="BD16" s="65" t="s">
        <v>166</v>
      </c>
    </row>
    <row r="17" spans="1:56" x14ac:dyDescent="0.2">
      <c r="A17" s="13"/>
      <c r="B17" s="13"/>
      <c r="C17" s="13"/>
      <c r="N17" s="58"/>
      <c r="O17" s="9"/>
      <c r="P17" s="60"/>
      <c r="Q17" s="13"/>
      <c r="R17" s="13"/>
      <c r="S17" s="13"/>
      <c r="T17" s="62"/>
      <c r="U17" s="65"/>
      <c r="V17" s="65"/>
      <c r="W17" s="62"/>
      <c r="X17" s="13"/>
      <c r="AD17" s="9"/>
      <c r="AF17" s="9"/>
      <c r="AG17" s="9"/>
      <c r="AH17" s="17"/>
      <c r="AI17" s="17"/>
      <c r="AJ17" s="18"/>
      <c r="AK17" s="69"/>
      <c r="AL17" s="69"/>
      <c r="AM17" s="73"/>
      <c r="AN17" s="70"/>
      <c r="AO17" s="71"/>
      <c r="AP17" s="72"/>
      <c r="AQ17" s="76"/>
      <c r="AR17" s="76"/>
      <c r="AS17" s="72"/>
      <c r="AT17" s="67"/>
      <c r="AU17" s="67"/>
      <c r="AV17" s="67"/>
      <c r="AW17" s="77"/>
      <c r="AX17" s="77"/>
      <c r="AZ17" s="65"/>
      <c r="BA17" s="65"/>
      <c r="BB17" s="62"/>
      <c r="BC17" s="9"/>
      <c r="BD17" s="9"/>
    </row>
    <row r="18" spans="1:56" x14ac:dyDescent="0.2">
      <c r="A18" s="14" t="s">
        <v>45</v>
      </c>
      <c r="B18" s="14"/>
      <c r="C18" s="14"/>
      <c r="N18" s="58"/>
      <c r="O18" s="9"/>
      <c r="P18" s="60"/>
      <c r="Q18" s="13"/>
      <c r="R18" s="13"/>
      <c r="S18" s="13"/>
      <c r="T18" s="62"/>
      <c r="U18" s="65"/>
      <c r="V18" s="65"/>
      <c r="W18" s="62"/>
      <c r="X18" s="13"/>
      <c r="AD18" s="9"/>
      <c r="AF18" s="9"/>
      <c r="AG18" s="9"/>
      <c r="AH18" s="17"/>
      <c r="AI18" s="17"/>
      <c r="AJ18" s="18"/>
      <c r="AK18" s="69"/>
      <c r="AL18" s="69"/>
      <c r="AM18" s="73"/>
      <c r="AN18" s="70"/>
      <c r="AO18" s="71"/>
      <c r="AP18" s="72"/>
      <c r="AQ18" s="76"/>
      <c r="AR18" s="76"/>
      <c r="AS18" s="72"/>
      <c r="AT18" s="67"/>
      <c r="AU18" s="67"/>
      <c r="AV18" s="67"/>
      <c r="AW18" s="77"/>
      <c r="AX18" s="77"/>
      <c r="AZ18" s="65"/>
      <c r="BA18" s="65"/>
      <c r="BB18" s="62"/>
      <c r="BC18" s="9"/>
      <c r="BD18" s="9"/>
    </row>
    <row r="19" spans="1:56" ht="15.75" x14ac:dyDescent="0.25">
      <c r="A19" s="13" t="s">
        <v>35</v>
      </c>
      <c r="B19" s="13">
        <v>1</v>
      </c>
      <c r="C19" s="13"/>
      <c r="D19" s="1">
        <v>9</v>
      </c>
      <c r="E19" s="1">
        <v>1674</v>
      </c>
      <c r="F19" s="1">
        <v>103</v>
      </c>
      <c r="G19" s="1">
        <v>1.07</v>
      </c>
      <c r="I19" s="63">
        <v>8.7799999999999994</v>
      </c>
      <c r="J19" s="1">
        <v>1647</v>
      </c>
      <c r="K19" s="1">
        <v>60.5</v>
      </c>
      <c r="L19" s="1">
        <v>0.79</v>
      </c>
      <c r="N19" s="58">
        <v>8.92</v>
      </c>
      <c r="O19" s="9">
        <v>1665</v>
      </c>
      <c r="P19" s="60">
        <v>85.7</v>
      </c>
      <c r="Q19" s="13">
        <v>3.95</v>
      </c>
      <c r="R19" s="13">
        <v>0.97</v>
      </c>
      <c r="S19" s="13"/>
      <c r="T19" s="62">
        <v>2</v>
      </c>
      <c r="U19" s="65">
        <v>20.820320632937747</v>
      </c>
      <c r="V19" s="65">
        <v>0.24294423142284419</v>
      </c>
      <c r="W19" s="62" t="s">
        <v>111</v>
      </c>
      <c r="X19" s="13"/>
      <c r="Y19" s="1">
        <v>20.3</v>
      </c>
      <c r="Z19" s="1">
        <v>20.3</v>
      </c>
      <c r="AA19" s="10">
        <v>22.400000000000002</v>
      </c>
      <c r="AB19" s="1">
        <v>22.400000000000002</v>
      </c>
      <c r="AC19" s="1">
        <v>4</v>
      </c>
      <c r="AD19" s="9">
        <v>5.6000000000000005</v>
      </c>
      <c r="AE19" s="1">
        <v>3.8888888888888892E-3</v>
      </c>
      <c r="AF19" s="9">
        <v>38.888888888888893</v>
      </c>
      <c r="AG19" s="9">
        <v>2.592592592592593</v>
      </c>
      <c r="AH19" s="17">
        <v>0.50469135802469145</v>
      </c>
      <c r="AI19" s="17">
        <v>-0.29697413175199333</v>
      </c>
      <c r="AJ19" s="18">
        <v>10</v>
      </c>
      <c r="AK19" s="69">
        <v>0.66996699669966997</v>
      </c>
      <c r="AL19" s="69"/>
      <c r="AM19" s="73">
        <v>167.4</v>
      </c>
      <c r="AN19" s="70">
        <v>78.400000000000006</v>
      </c>
      <c r="AO19" s="71">
        <v>199.12413793103448</v>
      </c>
      <c r="AP19" s="72">
        <v>43.133139376374857</v>
      </c>
      <c r="AQ19" s="76">
        <v>2.048</v>
      </c>
      <c r="AR19" s="76">
        <v>4</v>
      </c>
      <c r="AS19" s="72">
        <v>84.244412844482142</v>
      </c>
      <c r="AT19" s="67">
        <v>252.73323853344641</v>
      </c>
      <c r="AU19" s="67">
        <v>2630.9935304335459</v>
      </c>
      <c r="AV19" s="67"/>
      <c r="AW19" s="77">
        <v>2.6309935304335457E-4</v>
      </c>
      <c r="AX19" s="77" t="s">
        <v>127</v>
      </c>
      <c r="AZ19" s="65">
        <v>108.29619271158178</v>
      </c>
      <c r="BA19" s="65">
        <v>2.0346131887267438</v>
      </c>
      <c r="BB19" s="62"/>
      <c r="BC19" s="65" t="s">
        <v>151</v>
      </c>
      <c r="BD19" s="65" t="s">
        <v>167</v>
      </c>
    </row>
    <row r="20" spans="1:56" ht="15.75" x14ac:dyDescent="0.25">
      <c r="A20" s="1" t="s">
        <v>29</v>
      </c>
      <c r="B20" s="1">
        <v>1</v>
      </c>
      <c r="D20" s="1">
        <v>8.6</v>
      </c>
      <c r="E20" s="1">
        <v>3470</v>
      </c>
      <c r="F20" s="1">
        <v>91.9</v>
      </c>
      <c r="G20" s="1">
        <v>1.24</v>
      </c>
      <c r="I20" s="63">
        <v>8.14</v>
      </c>
      <c r="J20" s="1">
        <v>3329</v>
      </c>
      <c r="K20" s="1">
        <v>29.7</v>
      </c>
      <c r="L20" s="1">
        <v>0.76</v>
      </c>
      <c r="N20" s="59">
        <v>8.43</v>
      </c>
      <c r="O20" s="9">
        <v>3410</v>
      </c>
      <c r="P20" s="60">
        <v>63.1</v>
      </c>
      <c r="Q20" s="1">
        <v>3.15</v>
      </c>
      <c r="R20" s="1">
        <v>1.05</v>
      </c>
      <c r="T20" s="62">
        <v>2</v>
      </c>
      <c r="U20" s="65">
        <v>20.820320632937747</v>
      </c>
      <c r="V20" s="65">
        <v>0.32995753776446507</v>
      </c>
      <c r="W20" s="62" t="s">
        <v>112</v>
      </c>
      <c r="Y20" s="1">
        <v>29.5</v>
      </c>
      <c r="Z20" s="1">
        <v>29.5</v>
      </c>
      <c r="AA20" s="10">
        <v>43.625000000000007</v>
      </c>
      <c r="AB20" s="1">
        <v>43.625000000000007</v>
      </c>
      <c r="AC20" s="1">
        <v>4</v>
      </c>
      <c r="AD20" s="9">
        <v>10.906250000000002</v>
      </c>
      <c r="AE20" s="1">
        <v>7.5737847222222231E-3</v>
      </c>
      <c r="AF20" s="9">
        <v>75.737847222222229</v>
      </c>
      <c r="AG20" s="9">
        <v>5.0491898148148149</v>
      </c>
      <c r="AH20" s="17">
        <v>0.98290895061728401</v>
      </c>
      <c r="AI20" s="17">
        <v>-7.4867101189199032E-3</v>
      </c>
      <c r="AJ20" s="18">
        <v>10</v>
      </c>
      <c r="AK20" s="69">
        <v>0.74683544303797467</v>
      </c>
      <c r="AL20" s="69"/>
      <c r="AM20" s="73">
        <v>219.1</v>
      </c>
      <c r="AN20" s="70">
        <v>130.1</v>
      </c>
      <c r="AO20" s="71">
        <v>258.45593220338981</v>
      </c>
      <c r="AP20" s="72">
        <v>55.985255540645475</v>
      </c>
      <c r="AQ20" s="76">
        <v>2.0870000000000002</v>
      </c>
      <c r="AR20" s="76">
        <v>4</v>
      </c>
      <c r="AS20" s="72">
        <v>107.30283764378623</v>
      </c>
      <c r="AT20" s="67">
        <v>321.9085129313587</v>
      </c>
      <c r="AU20" s="67">
        <v>3351.1192268515374</v>
      </c>
      <c r="AV20" s="67"/>
      <c r="AW20" s="77">
        <v>3.3511192268515373E-4</v>
      </c>
      <c r="AX20" s="77" t="s">
        <v>128</v>
      </c>
      <c r="AZ20" s="65">
        <v>101.56213582984367</v>
      </c>
      <c r="BA20" s="65">
        <v>2.0067318254171429</v>
      </c>
      <c r="BB20" s="62"/>
      <c r="BC20" s="65" t="s">
        <v>152</v>
      </c>
      <c r="BD20" s="65" t="s">
        <v>168</v>
      </c>
    </row>
    <row r="21" spans="1:56" ht="15.75" x14ac:dyDescent="0.25">
      <c r="A21" s="1" t="s">
        <v>37</v>
      </c>
      <c r="B21" s="1">
        <v>1</v>
      </c>
      <c r="D21" s="1">
        <v>8.6</v>
      </c>
      <c r="E21" s="1">
        <v>1727</v>
      </c>
      <c r="F21" s="1">
        <v>42.4</v>
      </c>
      <c r="G21" s="1">
        <v>0.71</v>
      </c>
      <c r="I21" s="63">
        <v>8.16</v>
      </c>
      <c r="J21" s="1">
        <v>1674</v>
      </c>
      <c r="K21" s="1">
        <v>13.7</v>
      </c>
      <c r="L21" s="1">
        <v>0.31</v>
      </c>
      <c r="N21" s="59">
        <v>8.42</v>
      </c>
      <c r="O21" s="9">
        <v>1703</v>
      </c>
      <c r="P21" s="60">
        <v>29.4</v>
      </c>
      <c r="Q21" s="1">
        <v>3.43</v>
      </c>
      <c r="R21" s="1">
        <v>0.56999999999999995</v>
      </c>
      <c r="T21" s="62">
        <v>2</v>
      </c>
      <c r="U21" s="65">
        <v>20.820320632937747</v>
      </c>
      <c r="V21" s="65">
        <v>0.70817417118835879</v>
      </c>
      <c r="W21" s="62" t="s">
        <v>113</v>
      </c>
      <c r="Y21" s="1">
        <v>27.65</v>
      </c>
      <c r="Z21" s="1">
        <v>27.65</v>
      </c>
      <c r="AA21" s="10">
        <v>31.675000000000001</v>
      </c>
      <c r="AB21" s="1">
        <v>31.675000000000001</v>
      </c>
      <c r="AC21" s="1">
        <v>49</v>
      </c>
      <c r="AD21" s="9">
        <v>0.64642857142857146</v>
      </c>
      <c r="AE21" s="1">
        <v>4.4890873015873017E-4</v>
      </c>
      <c r="AF21" s="9">
        <v>4.4890873015873014</v>
      </c>
      <c r="AG21" s="9">
        <v>0.29927248677248675</v>
      </c>
      <c r="AH21" s="17">
        <v>5.825837742504409E-2</v>
      </c>
      <c r="AI21" s="17">
        <v>-1.2346416152312285</v>
      </c>
      <c r="AJ21" s="18">
        <v>10</v>
      </c>
      <c r="AK21" s="69">
        <v>0.73439575033200533</v>
      </c>
      <c r="AL21" s="69"/>
      <c r="AM21" s="73">
        <v>208.4</v>
      </c>
      <c r="AN21" s="70">
        <v>119.4</v>
      </c>
      <c r="AO21" s="71">
        <v>246.51934900542497</v>
      </c>
      <c r="AP21" s="72">
        <v>53.399620709503957</v>
      </c>
      <c r="AQ21" s="76">
        <v>2.0259999999999998</v>
      </c>
      <c r="AR21" s="76">
        <v>4</v>
      </c>
      <c r="AS21" s="72">
        <v>105.42866872557545</v>
      </c>
      <c r="AT21" s="67">
        <v>316.28600617672635</v>
      </c>
      <c r="AU21" s="67">
        <v>3292.5880301553857</v>
      </c>
      <c r="AV21" s="67"/>
      <c r="AW21" s="77">
        <v>3.2925880301553858E-4</v>
      </c>
      <c r="AX21" s="77" t="s">
        <v>129</v>
      </c>
      <c r="AZ21" s="65">
        <v>46.494042907978773</v>
      </c>
      <c r="BA21" s="65">
        <v>1.6673973120743566</v>
      </c>
      <c r="BB21" s="62"/>
      <c r="BC21" s="65" t="s">
        <v>153</v>
      </c>
      <c r="BD21" s="65" t="s">
        <v>169</v>
      </c>
    </row>
    <row r="22" spans="1:56" ht="15.75" x14ac:dyDescent="0.25">
      <c r="A22" s="1" t="s">
        <v>31</v>
      </c>
      <c r="B22" s="1">
        <v>1</v>
      </c>
      <c r="D22" s="1">
        <v>8.3000000000000007</v>
      </c>
      <c r="E22" s="1">
        <v>3470</v>
      </c>
      <c r="F22" s="1">
        <v>46.1</v>
      </c>
      <c r="G22" s="1">
        <v>0.95</v>
      </c>
      <c r="I22" s="63">
        <v>8.18</v>
      </c>
      <c r="J22" s="1">
        <v>3442</v>
      </c>
      <c r="K22" s="1">
        <v>32.6</v>
      </c>
      <c r="L22" s="1">
        <v>0.79</v>
      </c>
      <c r="N22" s="59">
        <v>8.24</v>
      </c>
      <c r="O22" s="9">
        <v>3450</v>
      </c>
      <c r="P22" s="60">
        <v>37.1</v>
      </c>
      <c r="Q22" s="1">
        <v>2.94</v>
      </c>
      <c r="R22" s="1">
        <v>0.87</v>
      </c>
      <c r="T22" s="62">
        <v>2</v>
      </c>
      <c r="U22" s="65">
        <v>20.820320632937747</v>
      </c>
      <c r="V22" s="65">
        <v>0.56119462622473715</v>
      </c>
      <c r="W22" s="62" t="s">
        <v>114</v>
      </c>
      <c r="Y22" s="1">
        <v>10.4</v>
      </c>
      <c r="Z22" s="1">
        <v>10.4</v>
      </c>
      <c r="AA22" s="10">
        <v>10.5</v>
      </c>
      <c r="AB22" s="1">
        <v>10.5</v>
      </c>
      <c r="AC22" s="1">
        <v>4</v>
      </c>
      <c r="AD22" s="9">
        <v>2.625</v>
      </c>
      <c r="AE22" s="1">
        <v>1.8229166666666665E-3</v>
      </c>
      <c r="AF22" s="9">
        <v>18.229166666666664</v>
      </c>
      <c r="AG22" s="9">
        <v>1.2152777777777777</v>
      </c>
      <c r="AH22" s="17">
        <v>0.23657407407407408</v>
      </c>
      <c r="AI22" s="17">
        <v>-0.62603285101621819</v>
      </c>
      <c r="AJ22" s="18">
        <v>10</v>
      </c>
      <c r="AK22" s="69">
        <v>0.50980392156862742</v>
      </c>
      <c r="AL22" s="69"/>
      <c r="AM22" s="73">
        <v>164.04599999999999</v>
      </c>
      <c r="AN22" s="70">
        <v>75.045999999999992</v>
      </c>
      <c r="AO22" s="71">
        <v>222.7440769230769</v>
      </c>
      <c r="AP22" s="72">
        <v>48.249556357213677</v>
      </c>
      <c r="AQ22" s="76">
        <v>2.016</v>
      </c>
      <c r="AR22" s="76">
        <v>4</v>
      </c>
      <c r="AS22" s="72">
        <v>95.733246740503333</v>
      </c>
      <c r="AT22" s="67">
        <v>287.19974022151001</v>
      </c>
      <c r="AU22" s="67">
        <v>2989.7953385541327</v>
      </c>
      <c r="AV22" s="67"/>
      <c r="AW22" s="77">
        <v>2.9897953385541327E-4</v>
      </c>
      <c r="AX22" s="77" t="s">
        <v>130</v>
      </c>
      <c r="AZ22" s="65">
        <v>53.275551811090097</v>
      </c>
      <c r="BA22" s="65">
        <v>1.7265279566925817</v>
      </c>
      <c r="BB22" s="62"/>
      <c r="BC22" s="65" t="s">
        <v>154</v>
      </c>
      <c r="BD22" s="65" t="s">
        <v>170</v>
      </c>
    </row>
    <row r="23" spans="1:56" ht="15.75" x14ac:dyDescent="0.25">
      <c r="A23" s="13" t="s">
        <v>39</v>
      </c>
      <c r="B23" s="13">
        <v>1</v>
      </c>
      <c r="C23" s="13"/>
      <c r="D23" s="1">
        <v>8.3000000000000007</v>
      </c>
      <c r="E23" s="1">
        <v>1730</v>
      </c>
      <c r="F23" s="1">
        <v>21.3</v>
      </c>
      <c r="G23" s="1">
        <v>0.42</v>
      </c>
      <c r="I23" s="63">
        <v>8.08</v>
      </c>
      <c r="J23" s="1">
        <v>1700</v>
      </c>
      <c r="K23" s="1">
        <v>13</v>
      </c>
      <c r="L23" s="1">
        <v>0.23</v>
      </c>
      <c r="N23" s="59">
        <v>8.24</v>
      </c>
      <c r="O23" s="9">
        <v>1720</v>
      </c>
      <c r="P23" s="60">
        <v>18.8</v>
      </c>
      <c r="Q23" s="1">
        <v>3.22</v>
      </c>
      <c r="R23" s="1">
        <v>0.34</v>
      </c>
      <c r="T23" s="62">
        <v>2</v>
      </c>
      <c r="U23" s="65">
        <v>20.820320632937747</v>
      </c>
      <c r="V23" s="65">
        <v>1.1074638634541354</v>
      </c>
      <c r="W23" s="62" t="s">
        <v>115</v>
      </c>
      <c r="Y23" s="1">
        <v>47.3</v>
      </c>
      <c r="Z23" s="1">
        <v>47.3</v>
      </c>
      <c r="AA23" s="10">
        <v>42.300000000000004</v>
      </c>
      <c r="AB23" s="1">
        <v>42.300000000000004</v>
      </c>
      <c r="AC23" s="1">
        <f>23*7</f>
        <v>161</v>
      </c>
      <c r="AD23" s="9">
        <v>0.26273291925465841</v>
      </c>
      <c r="AE23" s="1">
        <v>1.8245341614906837E-4</v>
      </c>
      <c r="AF23" s="9">
        <v>1.8245341614906836</v>
      </c>
      <c r="AG23" s="9">
        <v>0.12163561076604558</v>
      </c>
      <c r="AH23" s="17">
        <v>2.3678398895790209E-2</v>
      </c>
      <c r="AI23" s="17">
        <v>-1.6256476674150011</v>
      </c>
      <c r="AJ23" s="18">
        <v>10</v>
      </c>
      <c r="AK23" s="69">
        <v>0.82547993019197208</v>
      </c>
      <c r="AL23" s="69"/>
      <c r="AM23" s="73">
        <v>164</v>
      </c>
      <c r="AN23" s="70">
        <v>75</v>
      </c>
      <c r="AO23" s="71">
        <v>176.89640591966173</v>
      </c>
      <c r="AP23" s="72">
        <v>38.318294361456026</v>
      </c>
      <c r="AQ23" s="76">
        <v>1.984</v>
      </c>
      <c r="AR23" s="76">
        <v>4</v>
      </c>
      <c r="AS23" s="72">
        <v>77.254625728741985</v>
      </c>
      <c r="AT23" s="67">
        <v>231.76387718622595</v>
      </c>
      <c r="AU23" s="67">
        <v>2412.6991170750148</v>
      </c>
      <c r="AV23" s="67"/>
      <c r="AW23" s="77">
        <v>2.4126991170750147E-4</v>
      </c>
      <c r="AX23" s="77" t="s">
        <v>131</v>
      </c>
      <c r="AZ23" s="65">
        <v>21.785804455505239</v>
      </c>
      <c r="BA23" s="65">
        <v>1.3381736011841625</v>
      </c>
      <c r="BB23" s="62"/>
      <c r="BC23" s="65" t="s">
        <v>155</v>
      </c>
      <c r="BD23" s="65" t="s">
        <v>171</v>
      </c>
    </row>
    <row r="24" spans="1:56" ht="15.75" x14ac:dyDescent="0.25">
      <c r="A24" s="1" t="s">
        <v>33</v>
      </c>
      <c r="B24" s="1">
        <v>1</v>
      </c>
      <c r="D24" s="1">
        <v>8</v>
      </c>
      <c r="E24" s="1">
        <v>3450</v>
      </c>
      <c r="F24" s="1">
        <v>22.9</v>
      </c>
      <c r="G24" s="1">
        <v>0.66</v>
      </c>
      <c r="I24" s="63">
        <v>7.61</v>
      </c>
      <c r="J24" s="1">
        <v>3236</v>
      </c>
      <c r="K24" s="1">
        <v>7.86</v>
      </c>
      <c r="L24" s="1">
        <v>0.28000000000000003</v>
      </c>
      <c r="N24" s="59">
        <v>7.84</v>
      </c>
      <c r="O24" s="9">
        <v>3376</v>
      </c>
      <c r="P24" s="60">
        <v>17.7</v>
      </c>
      <c r="Q24" s="1">
        <v>2.57</v>
      </c>
      <c r="R24" s="1">
        <v>0.5</v>
      </c>
      <c r="T24" s="62">
        <v>2</v>
      </c>
      <c r="U24" s="65">
        <v>20.820320632937747</v>
      </c>
      <c r="V24" s="65">
        <v>1.1762893012959179</v>
      </c>
      <c r="W24" s="62" t="s">
        <v>116</v>
      </c>
      <c r="Y24" s="1">
        <v>143.19999999999999</v>
      </c>
      <c r="Z24" s="1">
        <v>143.19999999999999</v>
      </c>
      <c r="AA24" s="10">
        <v>114.87499999999997</v>
      </c>
      <c r="AB24" s="1">
        <v>114.87499999999997</v>
      </c>
      <c r="AC24" s="1">
        <v>84</v>
      </c>
      <c r="AD24" s="9">
        <v>1.3675595238095235</v>
      </c>
      <c r="AE24" s="1">
        <v>9.4969411375661356E-4</v>
      </c>
      <c r="AF24" s="9">
        <v>9.4969411375661359</v>
      </c>
      <c r="AG24" s="9">
        <v>0.63312940917107574</v>
      </c>
      <c r="AH24" s="11">
        <v>0.12324919165196942</v>
      </c>
      <c r="AI24" s="11">
        <v>-0.90921592042590782</v>
      </c>
      <c r="AJ24" s="1">
        <v>10</v>
      </c>
      <c r="AK24" s="65">
        <v>0.93472584856396868</v>
      </c>
      <c r="AL24" s="65"/>
      <c r="AM24" s="68">
        <v>192.5</v>
      </c>
      <c r="AN24" s="62">
        <v>103.5</v>
      </c>
      <c r="AO24" s="66">
        <v>198.75</v>
      </c>
      <c r="AP24" s="67">
        <v>43.052095743528653</v>
      </c>
      <c r="AQ24" s="75">
        <v>1.962</v>
      </c>
      <c r="AR24" s="75">
        <v>4</v>
      </c>
      <c r="AS24" s="67">
        <v>87.771856765603786</v>
      </c>
      <c r="AT24" s="67">
        <v>263.31557029681136</v>
      </c>
      <c r="AU24" s="67">
        <v>2741.1573006122353</v>
      </c>
      <c r="AV24" s="67"/>
      <c r="AW24" s="77">
        <v>2.7411573006122351E-4</v>
      </c>
      <c r="AX24" s="77" t="s">
        <v>132</v>
      </c>
      <c r="AZ24" s="65">
        <v>23.303427971267801</v>
      </c>
      <c r="BA24" s="65">
        <v>1.3674198111333875</v>
      </c>
      <c r="BB24" s="62"/>
      <c r="BC24" s="65" t="s">
        <v>156</v>
      </c>
      <c r="BD24" s="65" t="s">
        <v>172</v>
      </c>
    </row>
    <row r="25" spans="1:56" ht="15.75" x14ac:dyDescent="0.25">
      <c r="A25" s="13" t="s">
        <v>41</v>
      </c>
      <c r="B25" s="13">
        <v>1</v>
      </c>
      <c r="C25" s="13"/>
      <c r="D25" s="1">
        <v>8</v>
      </c>
      <c r="E25" s="1">
        <v>5170</v>
      </c>
      <c r="F25" s="1">
        <v>36</v>
      </c>
      <c r="G25" s="1">
        <v>0.96</v>
      </c>
      <c r="I25" s="63">
        <v>7.81</v>
      </c>
      <c r="J25" s="1">
        <v>5020</v>
      </c>
      <c r="K25" s="1">
        <v>23.8</v>
      </c>
      <c r="L25" s="1">
        <v>0.75</v>
      </c>
      <c r="N25" s="58">
        <v>7.93</v>
      </c>
      <c r="O25" s="9">
        <v>5120</v>
      </c>
      <c r="P25" s="60">
        <v>31.6</v>
      </c>
      <c r="Q25" s="13">
        <v>2.4900000000000002</v>
      </c>
      <c r="R25" s="13">
        <v>0.89</v>
      </c>
      <c r="S25" s="13"/>
      <c r="T25" s="62">
        <v>2</v>
      </c>
      <c r="U25" s="65">
        <v>20.820320632937747</v>
      </c>
      <c r="V25" s="65">
        <v>0.65887090610562493</v>
      </c>
      <c r="W25" s="62" t="s">
        <v>117</v>
      </c>
      <c r="X25" s="13"/>
      <c r="Y25" s="1">
        <v>26.4</v>
      </c>
      <c r="Z25" s="1">
        <v>26.4</v>
      </c>
      <c r="AA25" s="10">
        <v>21.725000000000001</v>
      </c>
      <c r="AB25" s="1">
        <v>21.725000000000001</v>
      </c>
      <c r="AC25" s="1">
        <v>4</v>
      </c>
      <c r="AD25" s="9">
        <v>5.4312500000000004</v>
      </c>
      <c r="AE25" s="1">
        <v>3.7717013888888891E-3</v>
      </c>
      <c r="AF25" s="9">
        <v>37.717013888888893</v>
      </c>
      <c r="AG25" s="9">
        <v>2.514467592592593</v>
      </c>
      <c r="AH25" s="11">
        <v>0.48948302469135813</v>
      </c>
      <c r="AI25" s="11">
        <v>-0.31026236496545206</v>
      </c>
      <c r="AJ25" s="1">
        <v>10</v>
      </c>
      <c r="AK25" s="65">
        <v>0.72527472527472525</v>
      </c>
      <c r="AL25" s="65"/>
      <c r="AM25" s="68">
        <v>179</v>
      </c>
      <c r="AN25" s="62">
        <v>90</v>
      </c>
      <c r="AO25" s="66">
        <v>207.78787878787878</v>
      </c>
      <c r="AP25" s="67">
        <v>45.009829695197404</v>
      </c>
      <c r="AQ25" s="75">
        <v>2.0089999999999999</v>
      </c>
      <c r="AR25" s="75">
        <v>4</v>
      </c>
      <c r="AS25" s="67">
        <v>89.61638565494755</v>
      </c>
      <c r="AT25" s="67">
        <v>268.84915696484268</v>
      </c>
      <c r="AU25" s="67">
        <v>2798.7628249515164</v>
      </c>
      <c r="AV25" s="67"/>
      <c r="AW25" s="77">
        <v>2.7987628249515165E-4</v>
      </c>
      <c r="AX25" s="77" t="s">
        <v>133</v>
      </c>
      <c r="AZ25" s="65">
        <v>42.478166800445138</v>
      </c>
      <c r="BA25" s="65">
        <v>1.6281657659446447</v>
      </c>
      <c r="BB25" s="62"/>
      <c r="BC25" s="65" t="s">
        <v>157</v>
      </c>
      <c r="BD25" s="65" t="s">
        <v>173</v>
      </c>
    </row>
    <row r="26" spans="1:56" ht="15.75" x14ac:dyDescent="0.25">
      <c r="A26" s="13" t="s">
        <v>43</v>
      </c>
      <c r="B26" s="13">
        <v>1</v>
      </c>
      <c r="C26" s="13"/>
      <c r="D26" s="1">
        <v>7.5</v>
      </c>
      <c r="E26" s="1">
        <v>4950</v>
      </c>
      <c r="F26" s="1">
        <v>10.9</v>
      </c>
      <c r="G26" s="1">
        <v>0.45</v>
      </c>
      <c r="I26" s="63">
        <v>7.38</v>
      </c>
      <c r="J26" s="1">
        <v>4770</v>
      </c>
      <c r="K26" s="1">
        <v>7.91</v>
      </c>
      <c r="L26" s="1">
        <v>0.32</v>
      </c>
      <c r="N26" s="58">
        <v>7.46</v>
      </c>
      <c r="O26" s="9">
        <v>4890</v>
      </c>
      <c r="P26" s="60">
        <v>9.89</v>
      </c>
      <c r="Q26" s="13">
        <v>2.0299999999999998</v>
      </c>
      <c r="R26" s="13">
        <v>0.4</v>
      </c>
      <c r="S26" s="13"/>
      <c r="T26" s="62">
        <v>2</v>
      </c>
      <c r="U26" s="65">
        <v>20.820320632937747</v>
      </c>
      <c r="V26" s="65">
        <v>2.105189143876415</v>
      </c>
      <c r="W26" s="62" t="s">
        <v>118</v>
      </c>
      <c r="X26" s="13"/>
      <c r="Y26" s="1">
        <v>129.69999999999999</v>
      </c>
      <c r="Z26" s="1">
        <v>129.69999999999999</v>
      </c>
      <c r="AA26" s="10">
        <v>80.075000000000003</v>
      </c>
      <c r="AB26" s="1">
        <v>80.075000000000003</v>
      </c>
      <c r="AC26" s="1">
        <v>84</v>
      </c>
      <c r="AD26" s="9">
        <v>0.95327380952380958</v>
      </c>
      <c r="AE26" s="1">
        <v>6.6199570105820104E-4</v>
      </c>
      <c r="AF26" s="9">
        <v>6.6199570105820102</v>
      </c>
      <c r="AG26" s="9">
        <v>0.44133046737213399</v>
      </c>
      <c r="AH26" s="11">
        <v>8.591233098177542E-2</v>
      </c>
      <c r="AI26" s="11">
        <v>-1.0659444974842163</v>
      </c>
      <c r="AJ26" s="1">
        <v>10</v>
      </c>
      <c r="AK26" s="65">
        <v>0.92841803865425909</v>
      </c>
      <c r="AL26" s="65"/>
      <c r="AM26" s="68">
        <v>228</v>
      </c>
      <c r="AN26" s="62">
        <v>139</v>
      </c>
      <c r="AO26" s="66">
        <v>237.63762528912875</v>
      </c>
      <c r="AP26" s="67">
        <v>51.475712182200539</v>
      </c>
      <c r="AQ26" s="75">
        <v>1.9910000000000001</v>
      </c>
      <c r="AR26" s="75">
        <v>4</v>
      </c>
      <c r="AS26" s="67">
        <v>103.41679996424016</v>
      </c>
      <c r="AT26" s="67">
        <v>310.25039989272045</v>
      </c>
      <c r="AU26" s="67">
        <v>3229.7564011317972</v>
      </c>
      <c r="AV26" s="67"/>
      <c r="AW26" s="77">
        <v>3.2297564011317972E-4</v>
      </c>
      <c r="AX26" s="77" t="s">
        <v>134</v>
      </c>
      <c r="AZ26" s="65">
        <v>15.341882274695029</v>
      </c>
      <c r="BA26" s="65">
        <v>1.1858786458818542</v>
      </c>
      <c r="BB26" s="62"/>
      <c r="BC26" s="65" t="s">
        <v>158</v>
      </c>
      <c r="BD26" s="65" t="s">
        <v>174</v>
      </c>
    </row>
    <row r="27" spans="1:56" ht="15.75" x14ac:dyDescent="0.25">
      <c r="A27" s="13"/>
      <c r="B27" s="13"/>
      <c r="C27" s="13"/>
      <c r="O27" s="9"/>
      <c r="P27" s="9"/>
      <c r="Q27" s="13"/>
      <c r="R27" s="13"/>
      <c r="S27" s="13"/>
      <c r="T27" s="13"/>
      <c r="U27" s="13"/>
      <c r="V27" s="13"/>
      <c r="W27" s="13"/>
      <c r="X27" s="13"/>
      <c r="AA27" s="10"/>
      <c r="AD27" s="9"/>
      <c r="AF27" s="9"/>
      <c r="AG27" s="9"/>
      <c r="AH27" s="11"/>
      <c r="AI27" s="11"/>
      <c r="AK27" s="9"/>
      <c r="AL27" s="9"/>
      <c r="AM27" s="21"/>
      <c r="AO27" s="12"/>
      <c r="AP27" s="2"/>
      <c r="AQ27"/>
      <c r="AR27"/>
      <c r="AS27" s="2"/>
      <c r="AT27" s="2"/>
      <c r="AU27" s="2"/>
      <c r="AV27" s="2"/>
    </row>
    <row r="28" spans="1:56" ht="108.75" customHeight="1" x14ac:dyDescent="0.25">
      <c r="A28" s="13"/>
      <c r="B28" s="13"/>
      <c r="C28" s="13"/>
      <c r="O28" s="9"/>
      <c r="P28" s="9"/>
      <c r="Q28" s="13"/>
      <c r="R28" s="13"/>
      <c r="S28" s="13"/>
      <c r="T28" s="13"/>
      <c r="U28" s="13"/>
      <c r="V28" s="13"/>
      <c r="W28" s="23" t="s">
        <v>137</v>
      </c>
      <c r="X28" s="13"/>
      <c r="AA28" s="10"/>
      <c r="AD28" s="9"/>
      <c r="AF28" s="9"/>
      <c r="AG28" s="9"/>
      <c r="AH28" s="11"/>
      <c r="AI28" s="11"/>
      <c r="AK28" s="9"/>
      <c r="AL28" s="9"/>
      <c r="AM28" s="21"/>
      <c r="AO28" s="12"/>
      <c r="AP28" s="2"/>
      <c r="AQ28"/>
      <c r="AR28"/>
      <c r="AS28" s="2"/>
      <c r="AT28" s="2"/>
      <c r="AU28" s="2"/>
      <c r="AV28" s="2"/>
      <c r="AX28" s="64" t="s">
        <v>177</v>
      </c>
    </row>
    <row r="29" spans="1:56" ht="15.75" x14ac:dyDescent="0.25">
      <c r="Q29" s="13"/>
      <c r="R29" s="13"/>
      <c r="S29" s="13"/>
      <c r="T29" s="13"/>
      <c r="U29" s="13"/>
      <c r="V29" s="13"/>
      <c r="W29" s="13"/>
      <c r="X29" s="13"/>
      <c r="AD29" s="9"/>
      <c r="AF29" s="9"/>
      <c r="AG29" s="9"/>
      <c r="AH29" s="11"/>
      <c r="AI29" s="11"/>
      <c r="AK29" s="9"/>
      <c r="AL29" s="9"/>
      <c r="AM29" s="9"/>
      <c r="AN29" s="9"/>
      <c r="AP29" s="9"/>
      <c r="AQ29"/>
      <c r="AS29" s="12"/>
      <c r="AT29" s="2"/>
      <c r="AU29"/>
      <c r="AV29"/>
      <c r="AW29"/>
      <c r="AX29" s="2"/>
      <c r="AY29" s="2"/>
      <c r="AZ29" s="2"/>
    </row>
    <row r="30" spans="1:56" ht="15.75" x14ac:dyDescent="0.25">
      <c r="AG30" s="16"/>
    </row>
    <row r="37" spans="30:30" x14ac:dyDescent="0.2">
      <c r="AD37" s="1"/>
    </row>
    <row r="38" spans="30:30" x14ac:dyDescent="0.2">
      <c r="AD38" s="1"/>
    </row>
    <row r="39" spans="30:30" x14ac:dyDescent="0.2">
      <c r="AD39" s="1"/>
    </row>
    <row r="40" spans="30:30" x14ac:dyDescent="0.2">
      <c r="AD40" s="1"/>
    </row>
    <row r="41" spans="30:30" x14ac:dyDescent="0.2">
      <c r="AD41" s="1"/>
    </row>
    <row r="42" spans="30:30" x14ac:dyDescent="0.2">
      <c r="AD42" s="1"/>
    </row>
    <row r="43" spans="30:30" x14ac:dyDescent="0.2">
      <c r="AD43" s="1"/>
    </row>
    <row r="44" spans="30:30" x14ac:dyDescent="0.2">
      <c r="AD44" s="1"/>
    </row>
    <row r="45" spans="30:30" x14ac:dyDescent="0.2">
      <c r="AD45" s="1"/>
    </row>
    <row r="46" spans="30:30" x14ac:dyDescent="0.2">
      <c r="AD46" s="1"/>
    </row>
    <row r="47" spans="30:30" x14ac:dyDescent="0.2">
      <c r="AD47" s="1"/>
    </row>
    <row r="48" spans="30:30" x14ac:dyDescent="0.2">
      <c r="AD48" s="1"/>
    </row>
    <row r="49" spans="30:30" x14ac:dyDescent="0.2">
      <c r="AD49" s="1"/>
    </row>
    <row r="50" spans="30:30" x14ac:dyDescent="0.2">
      <c r="AD50" s="1"/>
    </row>
    <row r="51" spans="30:30" x14ac:dyDescent="0.2">
      <c r="AD51" s="1"/>
    </row>
    <row r="52" spans="30:30" x14ac:dyDescent="0.2">
      <c r="AD52" s="1"/>
    </row>
    <row r="53" spans="30:30" x14ac:dyDescent="0.2">
      <c r="AD53" s="1"/>
    </row>
    <row r="54" spans="30:30" x14ac:dyDescent="0.2">
      <c r="AD54" s="1"/>
    </row>
    <row r="55" spans="30:30" x14ac:dyDescent="0.2">
      <c r="AD55" s="1"/>
    </row>
    <row r="56" spans="30:30" x14ac:dyDescent="0.2">
      <c r="AD56" s="1"/>
    </row>
    <row r="57" spans="30:30" x14ac:dyDescent="0.2">
      <c r="AD57" s="1"/>
    </row>
    <row r="58" spans="30:30" x14ac:dyDescent="0.2">
      <c r="AD58" s="1"/>
    </row>
    <row r="59" spans="30:30" x14ac:dyDescent="0.2">
      <c r="AD59" s="1"/>
    </row>
    <row r="60" spans="30:30" x14ac:dyDescent="0.2">
      <c r="AD60" s="1"/>
    </row>
    <row r="61" spans="30:30" x14ac:dyDescent="0.2">
      <c r="AD61" s="1"/>
    </row>
    <row r="62" spans="30:30" x14ac:dyDescent="0.2">
      <c r="AD62" s="1"/>
    </row>
    <row r="63" spans="30:30" x14ac:dyDescent="0.2">
      <c r="AD63" s="1"/>
    </row>
    <row r="64" spans="30:30" x14ac:dyDescent="0.2">
      <c r="AD64" s="1"/>
    </row>
    <row r="65" spans="30:30" x14ac:dyDescent="0.2">
      <c r="AD65" s="1"/>
    </row>
    <row r="66" spans="30:30" x14ac:dyDescent="0.2">
      <c r="AD66" s="1"/>
    </row>
    <row r="67" spans="30:30" x14ac:dyDescent="0.2">
      <c r="AD67" s="1"/>
    </row>
    <row r="68" spans="30:30" x14ac:dyDescent="0.2">
      <c r="AD68" s="1"/>
    </row>
    <row r="69" spans="30:30" x14ac:dyDescent="0.2">
      <c r="AD69" s="1"/>
    </row>
    <row r="70" spans="30:30" x14ac:dyDescent="0.2">
      <c r="AD70" s="1"/>
    </row>
    <row r="71" spans="30:30" x14ac:dyDescent="0.2">
      <c r="AD71" s="1"/>
    </row>
    <row r="72" spans="30:30" x14ac:dyDescent="0.2">
      <c r="AD72" s="1"/>
    </row>
    <row r="73" spans="30:30" x14ac:dyDescent="0.2">
      <c r="AD73" s="1"/>
    </row>
    <row r="74" spans="30:30" x14ac:dyDescent="0.2">
      <c r="AD74" s="1"/>
    </row>
    <row r="75" spans="30:30" x14ac:dyDescent="0.2">
      <c r="AD75" s="1"/>
    </row>
    <row r="76" spans="30:30" x14ac:dyDescent="0.2">
      <c r="AD76" s="1"/>
    </row>
    <row r="77" spans="30:30" x14ac:dyDescent="0.2">
      <c r="AD77" s="1"/>
    </row>
    <row r="78" spans="30:30" x14ac:dyDescent="0.2">
      <c r="AD78" s="1"/>
    </row>
    <row r="79" spans="30:30" x14ac:dyDescent="0.2">
      <c r="AD79" s="1"/>
    </row>
    <row r="80" spans="30:30" x14ac:dyDescent="0.2">
      <c r="AD80" s="1"/>
    </row>
    <row r="81" spans="30:30" x14ac:dyDescent="0.2">
      <c r="AD81" s="1"/>
    </row>
    <row r="82" spans="30:30" x14ac:dyDescent="0.2">
      <c r="AD82" s="1"/>
    </row>
    <row r="83" spans="30:30" x14ac:dyDescent="0.2">
      <c r="AD83" s="1"/>
    </row>
    <row r="84" spans="30:30" x14ac:dyDescent="0.2">
      <c r="AD84" s="1"/>
    </row>
    <row r="85" spans="30:30" x14ac:dyDescent="0.2">
      <c r="AD85" s="1"/>
    </row>
    <row r="86" spans="30:30" x14ac:dyDescent="0.2">
      <c r="AD86" s="1"/>
    </row>
    <row r="87" spans="30:30" x14ac:dyDescent="0.2">
      <c r="AD87" s="1"/>
    </row>
    <row r="88" spans="30:30" x14ac:dyDescent="0.2">
      <c r="AD88" s="1"/>
    </row>
    <row r="89" spans="30:30" x14ac:dyDescent="0.2">
      <c r="AD89" s="1"/>
    </row>
    <row r="90" spans="30:30" x14ac:dyDescent="0.2">
      <c r="AD90" s="1"/>
    </row>
    <row r="91" spans="30:30" x14ac:dyDescent="0.2">
      <c r="AD91" s="1"/>
    </row>
    <row r="92" spans="30:30" x14ac:dyDescent="0.2">
      <c r="AD92" s="1"/>
    </row>
    <row r="93" spans="30:30" x14ac:dyDescent="0.2">
      <c r="AD93" s="1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25" workbookViewId="0">
      <selection activeCell="O36" sqref="O36"/>
    </sheetView>
  </sheetViews>
  <sheetFormatPr defaultColWidth="8.875" defaultRowHeight="15.75" x14ac:dyDescent="0.25"/>
  <cols>
    <col min="1" max="1" width="41.125" bestFit="1" customWidth="1"/>
    <col min="2" max="2" width="12.625" bestFit="1" customWidth="1"/>
    <col min="3" max="3" width="12.625" customWidth="1"/>
    <col min="7" max="7" width="10.625" customWidth="1"/>
    <col min="8" max="9" width="13" customWidth="1"/>
    <col min="10" max="10" width="19.625" bestFit="1" customWidth="1"/>
    <col min="11" max="11" width="10.5" customWidth="1"/>
    <col min="12" max="12" width="11.5" customWidth="1"/>
    <col min="13" max="13" width="11" bestFit="1" customWidth="1"/>
    <col min="15" max="15" width="14.125" customWidth="1"/>
  </cols>
  <sheetData>
    <row r="1" spans="1:17" ht="18.75" x14ac:dyDescent="0.3">
      <c r="A1" s="54" t="s">
        <v>96</v>
      </c>
      <c r="O1" s="29"/>
      <c r="P1" s="29"/>
    </row>
    <row r="2" spans="1:17" x14ac:dyDescent="0.25">
      <c r="A2" s="26"/>
      <c r="B2" s="26"/>
      <c r="C2" s="26"/>
      <c r="D2" s="27"/>
      <c r="E2" s="27"/>
      <c r="F2" s="27"/>
      <c r="G2" s="27"/>
      <c r="H2" s="28"/>
      <c r="I2" s="28"/>
      <c r="J2" s="29"/>
      <c r="K2" s="29"/>
      <c r="L2" s="29"/>
      <c r="M2" s="29"/>
      <c r="N2" s="29"/>
      <c r="O2" s="29"/>
      <c r="P2" s="29"/>
    </row>
    <row r="3" spans="1:17" x14ac:dyDescent="0.25">
      <c r="A3" s="49" t="s">
        <v>83</v>
      </c>
      <c r="B3" s="26"/>
      <c r="C3" s="26"/>
      <c r="D3" s="27"/>
      <c r="E3" s="27"/>
      <c r="F3" s="27"/>
      <c r="G3" s="27"/>
      <c r="H3" s="28"/>
      <c r="I3" s="28"/>
      <c r="J3" s="29"/>
      <c r="K3" s="29"/>
      <c r="L3" s="29"/>
      <c r="M3" s="29"/>
      <c r="N3" s="29"/>
      <c r="O3" s="29"/>
      <c r="P3" s="29"/>
    </row>
    <row r="4" spans="1:17" ht="47.25" x14ac:dyDescent="0.25">
      <c r="A4" s="49" t="s">
        <v>85</v>
      </c>
      <c r="J4" s="53" t="s">
        <v>89</v>
      </c>
      <c r="K4" s="29"/>
      <c r="L4" s="29"/>
      <c r="M4" s="29"/>
      <c r="N4" s="29"/>
      <c r="O4" s="29" t="s">
        <v>88</v>
      </c>
      <c r="P4" s="29"/>
    </row>
    <row r="5" spans="1:17" ht="45" x14ac:dyDescent="0.25">
      <c r="A5" s="49" t="s">
        <v>82</v>
      </c>
      <c r="B5" s="26" t="s">
        <v>58</v>
      </c>
      <c r="C5" s="26" t="s">
        <v>8</v>
      </c>
      <c r="D5" s="27" t="s">
        <v>59</v>
      </c>
      <c r="E5" s="27" t="s">
        <v>98</v>
      </c>
      <c r="F5" s="27" t="s">
        <v>102</v>
      </c>
      <c r="G5" s="81" t="s">
        <v>207</v>
      </c>
      <c r="H5" s="28" t="s">
        <v>201</v>
      </c>
      <c r="I5" s="28"/>
      <c r="K5" s="29" t="s">
        <v>198</v>
      </c>
      <c r="L5" s="29" t="s">
        <v>199</v>
      </c>
      <c r="M5" s="29" t="s">
        <v>200</v>
      </c>
      <c r="O5" s="29" t="s">
        <v>27</v>
      </c>
      <c r="P5" s="29" t="s">
        <v>206</v>
      </c>
      <c r="Q5" s="29"/>
    </row>
    <row r="6" spans="1:17" x14ac:dyDescent="0.25">
      <c r="A6" s="31" t="s">
        <v>61</v>
      </c>
      <c r="B6" s="32">
        <v>35123</v>
      </c>
      <c r="C6" s="33">
        <v>7.94</v>
      </c>
      <c r="D6" s="30">
        <v>6.8227500000000001</v>
      </c>
      <c r="E6" s="30">
        <v>71.062910113529824</v>
      </c>
      <c r="F6" s="30">
        <v>12.53</v>
      </c>
      <c r="G6" s="30">
        <v>2.15</v>
      </c>
      <c r="H6" s="30">
        <v>5.6714213977278396</v>
      </c>
      <c r="I6" s="30"/>
      <c r="J6" t="s">
        <v>86</v>
      </c>
      <c r="K6" s="52">
        <v>4.2124380595461171</v>
      </c>
      <c r="L6" s="50">
        <v>10000</v>
      </c>
      <c r="M6" s="82">
        <v>4.2124380595461172E-4</v>
      </c>
      <c r="N6" s="30"/>
      <c r="O6" s="83">
        <v>1.5433016337217567E-4</v>
      </c>
      <c r="P6" s="52">
        <v>15.433016337217568</v>
      </c>
      <c r="Q6" s="52"/>
    </row>
    <row r="7" spans="1:17" x14ac:dyDescent="0.25">
      <c r="A7" s="31" t="s">
        <v>62</v>
      </c>
      <c r="B7" s="32">
        <v>35182</v>
      </c>
      <c r="C7" s="33">
        <v>7.84</v>
      </c>
      <c r="D7" s="30">
        <v>6.9719499999999996</v>
      </c>
      <c r="E7" s="30">
        <v>72.616914904697424</v>
      </c>
      <c r="F7" s="30">
        <v>13.62</v>
      </c>
      <c r="G7" s="30">
        <v>2.63</v>
      </c>
      <c r="H7" s="30">
        <v>5.3316383924153765</v>
      </c>
      <c r="I7" s="30"/>
      <c r="J7" t="s">
        <v>87</v>
      </c>
      <c r="K7" s="52">
        <v>5.5793774724130758</v>
      </c>
      <c r="L7" s="50">
        <v>10000</v>
      </c>
      <c r="M7" s="82">
        <v>5.5793774724130756E-4</v>
      </c>
      <c r="N7" s="30"/>
      <c r="O7" s="83">
        <v>1.4889706446403746E-4</v>
      </c>
      <c r="P7" s="52">
        <v>14.889706446403746</v>
      </c>
      <c r="Q7" s="52"/>
    </row>
    <row r="8" spans="1:17" x14ac:dyDescent="0.25">
      <c r="A8" s="31" t="s">
        <v>63</v>
      </c>
      <c r="B8" s="32">
        <v>35236</v>
      </c>
      <c r="C8" s="33">
        <v>7.89</v>
      </c>
      <c r="D8" s="30">
        <v>6.9058700000000002</v>
      </c>
      <c r="E8" s="30">
        <v>71.928653265284865</v>
      </c>
      <c r="F8" s="30">
        <v>12.73</v>
      </c>
      <c r="G8" s="30">
        <v>2.75</v>
      </c>
      <c r="H8" s="30">
        <v>5.6503262580742231</v>
      </c>
      <c r="I8" s="30"/>
      <c r="L8" s="48"/>
      <c r="M8" s="30"/>
      <c r="N8" s="30"/>
    </row>
    <row r="9" spans="1:17" x14ac:dyDescent="0.25">
      <c r="A9" s="31" t="s">
        <v>64</v>
      </c>
      <c r="B9" s="32">
        <v>35316</v>
      </c>
      <c r="C9" s="34">
        <v>8.01</v>
      </c>
      <c r="D9" s="30">
        <v>6.8662400000000003</v>
      </c>
      <c r="E9" s="30">
        <v>71.515883762108118</v>
      </c>
      <c r="F9" s="30">
        <v>20.29</v>
      </c>
      <c r="G9" s="30">
        <v>2.98</v>
      </c>
      <c r="H9" s="30">
        <v>3.5246862376593455</v>
      </c>
      <c r="I9" s="30"/>
      <c r="L9" s="48"/>
      <c r="M9" s="30"/>
      <c r="N9" s="30"/>
    </row>
    <row r="10" spans="1:17" x14ac:dyDescent="0.25">
      <c r="A10" s="31" t="s">
        <v>65</v>
      </c>
      <c r="B10" s="32">
        <v>35379</v>
      </c>
      <c r="C10" s="33">
        <v>8.16</v>
      </c>
      <c r="D10" s="30">
        <v>6.6273200000000001</v>
      </c>
      <c r="E10" s="30">
        <v>69.027392979897925</v>
      </c>
      <c r="F10" s="30">
        <v>27.99</v>
      </c>
      <c r="G10" s="30">
        <v>2.88</v>
      </c>
      <c r="H10" s="30">
        <v>2.4661448009967106</v>
      </c>
      <c r="I10" s="30"/>
      <c r="K10" s="48"/>
      <c r="L10" s="30"/>
      <c r="M10" s="30"/>
    </row>
    <row r="11" spans="1:17" x14ac:dyDescent="0.25">
      <c r="A11" s="31" t="s">
        <v>66</v>
      </c>
      <c r="B11" s="32">
        <v>35489</v>
      </c>
      <c r="C11" s="33">
        <v>8.1199999999999992</v>
      </c>
      <c r="D11" s="30">
        <v>6.7734100000000002</v>
      </c>
      <c r="E11" s="30">
        <v>70.549005311946672</v>
      </c>
      <c r="F11" s="30">
        <v>19.73</v>
      </c>
      <c r="G11" s="30">
        <v>2.23</v>
      </c>
      <c r="H11" s="30">
        <v>3.5757225196120968</v>
      </c>
      <c r="I11" s="30"/>
      <c r="L11" s="48"/>
      <c r="M11" s="30"/>
      <c r="N11" s="30"/>
    </row>
    <row r="12" spans="1:17" x14ac:dyDescent="0.25">
      <c r="A12" s="31" t="s">
        <v>67</v>
      </c>
      <c r="B12" s="32">
        <v>35543</v>
      </c>
      <c r="C12" s="33">
        <v>8.14</v>
      </c>
      <c r="D12" s="30">
        <v>6.8180199999999997</v>
      </c>
      <c r="E12" s="30">
        <v>71.013644412040406</v>
      </c>
      <c r="F12" s="30">
        <v>19.95</v>
      </c>
      <c r="G12" s="30">
        <v>2.14</v>
      </c>
      <c r="H12" s="30">
        <v>3.55958117353586</v>
      </c>
      <c r="I12" s="30"/>
      <c r="L12" s="48"/>
      <c r="M12" s="30"/>
      <c r="N12" s="30"/>
    </row>
    <row r="13" spans="1:17" x14ac:dyDescent="0.25">
      <c r="A13" s="31" t="s">
        <v>68</v>
      </c>
      <c r="B13" s="32">
        <v>35592</v>
      </c>
      <c r="C13" s="33">
        <v>8.1</v>
      </c>
      <c r="D13" s="30">
        <v>6.7884599999999997</v>
      </c>
      <c r="E13" s="30">
        <v>70.705759816685756</v>
      </c>
      <c r="F13" s="30">
        <v>23.21</v>
      </c>
      <c r="G13" s="30">
        <v>2.78</v>
      </c>
      <c r="H13" s="30">
        <v>3.046348979607314</v>
      </c>
      <c r="I13" s="30"/>
      <c r="L13" s="48"/>
      <c r="M13" s="30"/>
      <c r="N13" s="30"/>
    </row>
    <row r="14" spans="1:17" x14ac:dyDescent="0.25">
      <c r="A14" s="31" t="s">
        <v>69</v>
      </c>
      <c r="B14" s="32">
        <v>35685</v>
      </c>
      <c r="C14" s="33">
        <v>8.1300000000000008</v>
      </c>
      <c r="D14" s="30">
        <v>6.27</v>
      </c>
      <c r="E14" s="30">
        <v>65.305697323195488</v>
      </c>
      <c r="F14" s="30">
        <v>27.45</v>
      </c>
      <c r="G14" s="30">
        <v>3.03</v>
      </c>
      <c r="H14" s="30">
        <v>2.3790782267102184</v>
      </c>
      <c r="I14" s="30"/>
      <c r="L14" s="48"/>
      <c r="M14" s="30"/>
      <c r="N14" s="30"/>
    </row>
    <row r="15" spans="1:17" x14ac:dyDescent="0.25">
      <c r="A15" s="31" t="s">
        <v>70</v>
      </c>
      <c r="B15" s="32">
        <v>35744</v>
      </c>
      <c r="C15" s="33">
        <v>8.33</v>
      </c>
      <c r="D15" s="30">
        <v>6.31</v>
      </c>
      <c r="E15" s="30">
        <v>65.722320591605026</v>
      </c>
      <c r="F15" s="30">
        <v>41</v>
      </c>
      <c r="G15" s="30">
        <v>2.88</v>
      </c>
      <c r="H15" s="30">
        <v>1.6029834290635372</v>
      </c>
      <c r="I15" s="30"/>
      <c r="L15" s="48"/>
      <c r="M15" s="30"/>
      <c r="N15" s="30"/>
    </row>
    <row r="16" spans="1:17" x14ac:dyDescent="0.25">
      <c r="C16" s="30"/>
      <c r="H16" s="30"/>
      <c r="I16" s="30"/>
      <c r="L16" s="48"/>
      <c r="M16" s="30"/>
      <c r="N16" s="30"/>
    </row>
    <row r="17" spans="1:17" x14ac:dyDescent="0.25">
      <c r="A17" s="35" t="s">
        <v>90</v>
      </c>
      <c r="B17" s="49"/>
      <c r="C17" s="85">
        <f>AVERAGE(C6,C10,C11,C15)</f>
        <v>8.1374999999999993</v>
      </c>
      <c r="D17" s="85">
        <f>AVERAGE(D6,D10,D11,D15)</f>
        <v>6.6333700000000002</v>
      </c>
      <c r="E17" s="85">
        <f t="shared" ref="E17:G17" si="0">AVERAGE(E6,E10,E11,E15)</f>
        <v>69.090407249244862</v>
      </c>
      <c r="F17" s="85">
        <f t="shared" si="0"/>
        <v>25.3125</v>
      </c>
      <c r="G17" s="85">
        <f t="shared" si="0"/>
        <v>2.5350000000000001</v>
      </c>
      <c r="H17" s="85">
        <v>2.7294975703405377</v>
      </c>
      <c r="I17" s="85"/>
      <c r="L17" s="48"/>
      <c r="M17" s="30"/>
      <c r="N17" s="30"/>
    </row>
    <row r="18" spans="1:17" x14ac:dyDescent="0.25">
      <c r="A18" s="35" t="s">
        <v>91</v>
      </c>
      <c r="B18" s="49"/>
      <c r="C18" s="85">
        <f>AVERAGE(C7,C8,C9,C12,C14)</f>
        <v>8.0020000000000007</v>
      </c>
      <c r="D18" s="85">
        <f>AVERAGE(D7,D8,D9,D12,D14)</f>
        <v>6.7664160000000013</v>
      </c>
      <c r="E18" s="85">
        <f t="shared" ref="E18:G18" si="1">AVERAGE(E7,E8,E9,E12,E14)</f>
        <v>70.476158733465255</v>
      </c>
      <c r="F18" s="85">
        <f t="shared" si="1"/>
        <v>18.808</v>
      </c>
      <c r="G18" s="85">
        <f t="shared" si="1"/>
        <v>2.706</v>
      </c>
      <c r="H18" s="85">
        <v>3.7471373210051708</v>
      </c>
      <c r="I18" s="85"/>
      <c r="L18" s="48"/>
      <c r="M18" s="30"/>
      <c r="N18" s="30"/>
    </row>
    <row r="19" spans="1:17" x14ac:dyDescent="0.25">
      <c r="A19" s="35"/>
      <c r="B19" s="49"/>
      <c r="C19" s="85"/>
      <c r="D19" s="85"/>
      <c r="E19" s="85"/>
      <c r="F19" s="85"/>
      <c r="G19" s="85"/>
      <c r="H19" s="85"/>
      <c r="I19" s="85"/>
      <c r="L19" s="48"/>
      <c r="M19" s="30"/>
      <c r="N19" s="30"/>
    </row>
    <row r="20" spans="1:17" x14ac:dyDescent="0.25">
      <c r="A20" s="35" t="s">
        <v>202</v>
      </c>
      <c r="B20" s="26" t="s">
        <v>203</v>
      </c>
      <c r="C20" s="85">
        <v>7.94</v>
      </c>
      <c r="D20" s="85">
        <v>6.31</v>
      </c>
      <c r="E20" s="85">
        <f t="shared" ref="E20:E24" si="2">D20/96.01*1000</f>
        <v>65.722320591605026</v>
      </c>
      <c r="F20" s="85">
        <v>12.53</v>
      </c>
      <c r="G20" s="85">
        <v>2.15</v>
      </c>
      <c r="H20" s="85">
        <v>5.2577856473284017</v>
      </c>
      <c r="I20" s="85"/>
      <c r="L20" s="48"/>
      <c r="M20" s="30"/>
      <c r="N20" s="30"/>
    </row>
    <row r="21" spans="1:17" x14ac:dyDescent="0.25">
      <c r="A21" s="35"/>
      <c r="B21" s="26" t="s">
        <v>204</v>
      </c>
      <c r="C21" s="85">
        <v>8.33</v>
      </c>
      <c r="D21" s="85">
        <v>6.82</v>
      </c>
      <c r="E21" s="85">
        <f t="shared" si="2"/>
        <v>71.034267263826678</v>
      </c>
      <c r="F21" s="85">
        <v>41</v>
      </c>
      <c r="G21" s="85">
        <v>2.88</v>
      </c>
      <c r="H21" s="85">
        <v>1.7325431039957726</v>
      </c>
      <c r="I21" s="85"/>
      <c r="L21" s="48"/>
      <c r="M21" s="30"/>
      <c r="N21" s="30"/>
    </row>
    <row r="22" spans="1:17" x14ac:dyDescent="0.25">
      <c r="A22" s="26"/>
      <c r="B22" s="26"/>
      <c r="C22" s="85"/>
      <c r="D22" s="85"/>
      <c r="E22" s="86"/>
      <c r="F22" s="85"/>
      <c r="G22" s="85"/>
      <c r="H22" s="85"/>
      <c r="I22" s="85"/>
      <c r="L22" s="48"/>
      <c r="M22" s="30"/>
      <c r="N22" s="30"/>
    </row>
    <row r="23" spans="1:17" x14ac:dyDescent="0.25">
      <c r="A23" s="26" t="s">
        <v>205</v>
      </c>
      <c r="B23" s="26" t="s">
        <v>203</v>
      </c>
      <c r="C23" s="85">
        <v>7.84</v>
      </c>
      <c r="D23" s="85">
        <v>6.27</v>
      </c>
      <c r="E23" s="85">
        <f t="shared" si="2"/>
        <v>65.305697323195488</v>
      </c>
      <c r="F23" s="85">
        <v>12.73</v>
      </c>
      <c r="G23" s="85">
        <v>2.14</v>
      </c>
      <c r="H23" s="85">
        <v>5.142180891590197</v>
      </c>
      <c r="I23" s="85"/>
      <c r="L23" s="48"/>
      <c r="M23" s="30"/>
      <c r="N23" s="30"/>
    </row>
    <row r="24" spans="1:17" x14ac:dyDescent="0.25">
      <c r="A24" s="35"/>
      <c r="B24" s="26" t="s">
        <v>204</v>
      </c>
      <c r="C24" s="85">
        <v>8.14</v>
      </c>
      <c r="D24" s="85">
        <v>6.97</v>
      </c>
      <c r="E24" s="85">
        <f t="shared" si="2"/>
        <v>72.596604520362462</v>
      </c>
      <c r="F24" s="85">
        <v>27.45</v>
      </c>
      <c r="G24" s="85">
        <v>3.03</v>
      </c>
      <c r="H24" s="85">
        <v>2.6495111138818417</v>
      </c>
      <c r="I24" s="85"/>
      <c r="L24" s="48"/>
      <c r="M24" s="30"/>
      <c r="N24" s="30"/>
    </row>
    <row r="25" spans="1:17" x14ac:dyDescent="0.25">
      <c r="A25" s="35"/>
      <c r="B25" s="26"/>
      <c r="C25" s="85"/>
      <c r="D25" s="85"/>
      <c r="E25" s="85"/>
      <c r="F25" s="85"/>
      <c r="G25" s="85"/>
      <c r="H25" s="85"/>
      <c r="I25" s="85"/>
      <c r="L25" s="48"/>
      <c r="M25" s="30"/>
      <c r="N25" s="30"/>
    </row>
    <row r="26" spans="1:17" x14ac:dyDescent="0.25">
      <c r="A26" s="35"/>
      <c r="B26" s="26"/>
      <c r="C26" s="84"/>
      <c r="D26" s="84"/>
      <c r="E26" s="26"/>
      <c r="F26" s="30"/>
      <c r="G26" s="30"/>
      <c r="H26" s="30"/>
      <c r="I26" s="30"/>
      <c r="L26" s="48"/>
      <c r="M26" s="30"/>
      <c r="N26" s="30"/>
    </row>
    <row r="27" spans="1:17" x14ac:dyDescent="0.25">
      <c r="A27" s="35"/>
      <c r="B27" s="26"/>
      <c r="C27" s="84"/>
      <c r="D27" s="84"/>
      <c r="E27" s="26"/>
      <c r="F27" s="30"/>
      <c r="G27" s="30"/>
      <c r="H27" s="30"/>
      <c r="I27" s="30"/>
      <c r="L27" s="48"/>
      <c r="M27" s="30"/>
      <c r="N27" s="30"/>
    </row>
    <row r="28" spans="1:17" x14ac:dyDescent="0.25">
      <c r="A28" s="49" t="s">
        <v>84</v>
      </c>
      <c r="H28" s="30"/>
      <c r="I28" s="30"/>
    </row>
    <row r="29" spans="1:17" ht="47.25" x14ac:dyDescent="0.25">
      <c r="A29" s="49" t="s">
        <v>94</v>
      </c>
      <c r="J29" s="53" t="s">
        <v>95</v>
      </c>
      <c r="K29" s="29"/>
      <c r="L29" s="29"/>
      <c r="M29" s="29"/>
      <c r="N29" s="29"/>
      <c r="O29" s="29" t="s">
        <v>88</v>
      </c>
    </row>
    <row r="30" spans="1:17" ht="45" x14ac:dyDescent="0.25">
      <c r="A30" s="35" t="s">
        <v>82</v>
      </c>
      <c r="B30" s="26" t="s">
        <v>58</v>
      </c>
      <c r="C30" s="26" t="s">
        <v>8</v>
      </c>
      <c r="D30" s="27" t="s">
        <v>59</v>
      </c>
      <c r="E30" s="27" t="s">
        <v>98</v>
      </c>
      <c r="F30" s="27" t="s">
        <v>102</v>
      </c>
      <c r="G30" s="81" t="s">
        <v>207</v>
      </c>
      <c r="H30" s="28" t="s">
        <v>201</v>
      </c>
      <c r="I30" s="28"/>
      <c r="K30" s="29" t="s">
        <v>198</v>
      </c>
      <c r="L30" s="29" t="s">
        <v>199</v>
      </c>
      <c r="M30" s="29" t="s">
        <v>200</v>
      </c>
      <c r="O30" s="29" t="s">
        <v>27</v>
      </c>
      <c r="P30" s="29" t="s">
        <v>60</v>
      </c>
      <c r="Q30" s="29"/>
    </row>
    <row r="31" spans="1:17" x14ac:dyDescent="0.25">
      <c r="A31" s="36" t="s">
        <v>71</v>
      </c>
      <c r="B31" s="37">
        <v>37320</v>
      </c>
      <c r="C31" s="39">
        <v>8.34</v>
      </c>
      <c r="D31" s="38">
        <v>4.5</v>
      </c>
      <c r="E31" s="38">
        <v>46.87</v>
      </c>
      <c r="F31" s="38">
        <v>43.995777292691052</v>
      </c>
      <c r="G31" s="87">
        <v>3.0173904890481755</v>
      </c>
      <c r="H31" s="30">
        <v>1.0653295130618463</v>
      </c>
      <c r="I31" s="30"/>
      <c r="J31" t="s">
        <v>86</v>
      </c>
      <c r="K31" s="52">
        <v>1.2769999999999999</v>
      </c>
      <c r="L31" s="52">
        <v>10000</v>
      </c>
      <c r="M31" s="50">
        <v>1.2769999999999999E-4</v>
      </c>
      <c r="N31" s="52"/>
      <c r="O31" s="51">
        <v>1.1119272181932373E-4</v>
      </c>
      <c r="P31" s="52">
        <v>11.119272181932374</v>
      </c>
      <c r="Q31" s="52"/>
    </row>
    <row r="32" spans="1:17" x14ac:dyDescent="0.25">
      <c r="A32" s="36" t="s">
        <v>72</v>
      </c>
      <c r="B32" s="37">
        <v>37344</v>
      </c>
      <c r="C32" s="39">
        <v>8.2799999999999994</v>
      </c>
      <c r="D32" s="38">
        <v>4.5</v>
      </c>
      <c r="E32" s="38">
        <v>46.87</v>
      </c>
      <c r="F32" s="38">
        <v>35.641649122407415</v>
      </c>
      <c r="G32" s="87">
        <v>2.7847982072689166</v>
      </c>
      <c r="H32" s="30">
        <v>1.3150345495807452</v>
      </c>
      <c r="I32" s="30"/>
      <c r="J32" t="s">
        <v>87</v>
      </c>
      <c r="K32" s="52">
        <v>1.4079999999999999</v>
      </c>
      <c r="L32" s="52">
        <v>10000</v>
      </c>
      <c r="M32" s="50">
        <v>1.4079999999999998E-4</v>
      </c>
      <c r="N32" s="52"/>
      <c r="O32" s="51">
        <v>8.9256230607109621E-5</v>
      </c>
      <c r="P32" s="52">
        <v>8.9256230607109615</v>
      </c>
      <c r="Q32" s="52"/>
    </row>
    <row r="33" spans="1:14" x14ac:dyDescent="0.25">
      <c r="A33" s="36" t="s">
        <v>73</v>
      </c>
      <c r="B33" s="37">
        <v>37379</v>
      </c>
      <c r="C33" s="39">
        <v>8.23</v>
      </c>
      <c r="D33" s="38">
        <v>4.5</v>
      </c>
      <c r="E33" s="38">
        <v>46.87</v>
      </c>
      <c r="F33" s="38">
        <v>33.420598579382961</v>
      </c>
      <c r="G33" s="87">
        <v>2.968195149346101</v>
      </c>
      <c r="H33" s="30">
        <v>1.4024285019513061</v>
      </c>
      <c r="I33" s="30"/>
      <c r="L33" s="48"/>
      <c r="M33" s="30"/>
      <c r="N33" s="30"/>
    </row>
    <row r="34" spans="1:14" x14ac:dyDescent="0.25">
      <c r="A34" s="40" t="s">
        <v>74</v>
      </c>
      <c r="B34" s="41">
        <v>37406</v>
      </c>
      <c r="C34" s="42">
        <v>8.19</v>
      </c>
      <c r="D34" s="38">
        <v>4.5</v>
      </c>
      <c r="E34" s="38">
        <v>46.87</v>
      </c>
      <c r="F34" s="38">
        <v>33.115777113275364</v>
      </c>
      <c r="G34" s="88">
        <v>3.2190243150517892</v>
      </c>
      <c r="H34" s="30">
        <v>1.4153374640636436</v>
      </c>
      <c r="I34" s="30"/>
      <c r="L34" s="48"/>
      <c r="M34" s="30"/>
      <c r="N34" s="30"/>
    </row>
    <row r="35" spans="1:14" x14ac:dyDescent="0.25">
      <c r="A35" s="40" t="s">
        <v>75</v>
      </c>
      <c r="B35" s="41">
        <v>37432</v>
      </c>
      <c r="C35" s="42">
        <v>8.17</v>
      </c>
      <c r="D35" s="38">
        <v>4.5</v>
      </c>
      <c r="E35" s="38">
        <v>46.87</v>
      </c>
      <c r="F35" s="38">
        <v>31.582565857295595</v>
      </c>
      <c r="G35" s="88">
        <v>3.2222190976374412</v>
      </c>
      <c r="H35" s="30">
        <v>1.4840466164712514</v>
      </c>
      <c r="I35" s="30"/>
      <c r="L35" s="48"/>
      <c r="M35" s="30"/>
      <c r="N35" s="30"/>
    </row>
    <row r="36" spans="1:14" x14ac:dyDescent="0.25">
      <c r="A36" s="40" t="s">
        <v>76</v>
      </c>
      <c r="B36" s="41">
        <v>37468</v>
      </c>
      <c r="C36" s="42">
        <v>8.1</v>
      </c>
      <c r="D36" s="38">
        <v>4.5</v>
      </c>
      <c r="E36" s="38">
        <v>46.87</v>
      </c>
      <c r="F36" s="38">
        <v>26.964299175433219</v>
      </c>
      <c r="G36" s="88">
        <v>3.2318034453943967</v>
      </c>
      <c r="H36" s="30">
        <v>1.7382242978042082</v>
      </c>
      <c r="I36" s="30"/>
      <c r="L36" s="48"/>
      <c r="M36" s="30"/>
      <c r="N36" s="30"/>
    </row>
    <row r="37" spans="1:14" x14ac:dyDescent="0.25">
      <c r="A37" s="43" t="s">
        <v>77</v>
      </c>
      <c r="B37" s="44">
        <v>37502</v>
      </c>
      <c r="C37" s="42">
        <v>8.07</v>
      </c>
      <c r="D37" s="38">
        <v>4.5</v>
      </c>
      <c r="E37" s="38">
        <v>46.87</v>
      </c>
      <c r="F37" s="38">
        <v>24.866086281689416</v>
      </c>
      <c r="G37" s="88">
        <v>3.1646721795457</v>
      </c>
      <c r="H37" s="30">
        <v>1.8848965401730129</v>
      </c>
      <c r="I37" s="30"/>
      <c r="L37" s="48"/>
      <c r="M37" s="30"/>
      <c r="N37" s="30"/>
    </row>
    <row r="38" spans="1:14" x14ac:dyDescent="0.25">
      <c r="A38" s="43" t="s">
        <v>78</v>
      </c>
      <c r="B38" s="44">
        <v>37530</v>
      </c>
      <c r="C38" s="42">
        <v>8.2200000000000006</v>
      </c>
      <c r="D38" s="38">
        <v>4.5</v>
      </c>
      <c r="E38" s="38">
        <v>46.87</v>
      </c>
      <c r="F38" s="38">
        <v>33.870215941572553</v>
      </c>
      <c r="G38" s="88">
        <v>3.0744829176440369</v>
      </c>
      <c r="H38" s="30">
        <v>1.3838116674795513</v>
      </c>
      <c r="I38" s="30"/>
      <c r="L38" s="48"/>
      <c r="M38" s="30"/>
      <c r="N38" s="30"/>
    </row>
    <row r="39" spans="1:14" x14ac:dyDescent="0.25">
      <c r="A39" s="43" t="s">
        <v>79</v>
      </c>
      <c r="B39" s="44">
        <v>37554</v>
      </c>
      <c r="C39" s="42">
        <v>8.17</v>
      </c>
      <c r="D39" s="38">
        <v>4.5</v>
      </c>
      <c r="E39" s="38">
        <v>46.87</v>
      </c>
      <c r="F39" s="38">
        <v>30.895988338658732</v>
      </c>
      <c r="G39" s="88">
        <v>3.152170856384453</v>
      </c>
      <c r="H39" s="30">
        <v>1.5170254301706128</v>
      </c>
      <c r="I39" s="30"/>
      <c r="L39" s="48"/>
      <c r="M39" s="30"/>
      <c r="N39" s="30"/>
    </row>
    <row r="40" spans="1:14" x14ac:dyDescent="0.25">
      <c r="A40" s="43" t="s">
        <v>80</v>
      </c>
      <c r="B40" s="45">
        <v>37584</v>
      </c>
      <c r="C40" s="42">
        <v>8.27</v>
      </c>
      <c r="D40" s="38">
        <v>4.5</v>
      </c>
      <c r="E40" s="38">
        <v>46.87</v>
      </c>
      <c r="F40" s="38">
        <v>38.67320616129777</v>
      </c>
      <c r="G40" s="88">
        <v>3.100148408848431</v>
      </c>
      <c r="H40" s="30">
        <v>1.2119502015042438</v>
      </c>
      <c r="I40" s="30"/>
      <c r="L40" s="48"/>
      <c r="M40" s="30"/>
      <c r="N40" s="30"/>
    </row>
    <row r="41" spans="1:14" x14ac:dyDescent="0.25">
      <c r="A41" s="43" t="s">
        <v>81</v>
      </c>
      <c r="B41" s="44">
        <v>37609</v>
      </c>
      <c r="C41" s="42">
        <v>8.3800000000000008</v>
      </c>
      <c r="D41" s="38">
        <v>4.5</v>
      </c>
      <c r="E41" s="38">
        <v>46.87</v>
      </c>
      <c r="F41" s="38">
        <v>46.586195226932972</v>
      </c>
      <c r="G41" s="88">
        <v>2.9045916149370905</v>
      </c>
      <c r="H41" s="30">
        <v>1.0060920358849772</v>
      </c>
      <c r="I41" s="30"/>
      <c r="L41" s="48"/>
      <c r="M41" s="30"/>
      <c r="N41" s="30"/>
    </row>
    <row r="42" spans="1:14" x14ac:dyDescent="0.25">
      <c r="A42" s="89" t="s">
        <v>208</v>
      </c>
      <c r="B42" s="90">
        <v>37954</v>
      </c>
      <c r="C42" s="92">
        <v>8.31</v>
      </c>
      <c r="D42" s="93">
        <v>4.5</v>
      </c>
      <c r="E42" s="38">
        <v>46.87</v>
      </c>
      <c r="F42" s="38">
        <v>43.509605822818123</v>
      </c>
      <c r="G42" s="88">
        <v>3.1971933007165019</v>
      </c>
      <c r="H42" s="30">
        <v>1.0772333859071541</v>
      </c>
      <c r="I42" s="30"/>
      <c r="L42" s="48"/>
      <c r="M42" s="30"/>
      <c r="N42" s="30"/>
    </row>
    <row r="43" spans="1:14" x14ac:dyDescent="0.25">
      <c r="A43" s="89" t="s">
        <v>209</v>
      </c>
      <c r="B43" s="91">
        <v>38002</v>
      </c>
      <c r="C43" s="92">
        <v>8.42</v>
      </c>
      <c r="D43" s="93">
        <v>4.5</v>
      </c>
      <c r="E43" s="38">
        <v>46.87</v>
      </c>
      <c r="F43" s="38">
        <v>53.317753427792297</v>
      </c>
      <c r="G43" s="88">
        <v>3.0332285512119239</v>
      </c>
      <c r="H43" s="30">
        <v>0.87906929656133337</v>
      </c>
      <c r="I43" s="30"/>
      <c r="L43" s="48"/>
      <c r="M43" s="30"/>
      <c r="N43" s="30"/>
    </row>
    <row r="44" spans="1:14" x14ac:dyDescent="0.25">
      <c r="A44" s="89" t="s">
        <v>210</v>
      </c>
      <c r="B44" s="91">
        <v>38134</v>
      </c>
      <c r="C44" s="92">
        <v>8.1300000000000008</v>
      </c>
      <c r="D44" s="93">
        <v>4.5</v>
      </c>
      <c r="E44" s="38">
        <v>46.87</v>
      </c>
      <c r="F44" s="38">
        <v>28.322243812038298</v>
      </c>
      <c r="G44" s="88">
        <v>3.1217826430969211</v>
      </c>
      <c r="H44" s="30">
        <v>1.6548830068357092</v>
      </c>
      <c r="I44" s="30"/>
      <c r="L44" s="48"/>
      <c r="M44" s="30"/>
      <c r="N44" s="30"/>
    </row>
    <row r="45" spans="1:14" x14ac:dyDescent="0.25">
      <c r="L45" s="48"/>
      <c r="M45" s="30"/>
      <c r="N45" s="30"/>
    </row>
    <row r="46" spans="1:14" x14ac:dyDescent="0.25">
      <c r="H46" s="30"/>
      <c r="I46" s="30"/>
      <c r="L46" s="48"/>
      <c r="M46" s="30"/>
      <c r="N46" s="30"/>
    </row>
    <row r="47" spans="1:14" x14ac:dyDescent="0.25">
      <c r="H47" s="30"/>
      <c r="I47" s="30"/>
      <c r="L47" s="48"/>
      <c r="M47" s="30"/>
      <c r="N47" s="30"/>
    </row>
    <row r="48" spans="1:14" x14ac:dyDescent="0.25">
      <c r="A48" s="35" t="s">
        <v>92</v>
      </c>
      <c r="B48" s="49"/>
      <c r="C48" s="52">
        <f>AVERAGE(C31,C32,C38,C39,C40,C41,C42,C43)</f>
        <v>8.2987500000000001</v>
      </c>
      <c r="D48" s="52">
        <f>AVERAGE(D31,D32,D38,D39,D40,D41,D42,D43)</f>
        <v>4.5</v>
      </c>
      <c r="E48" s="52">
        <f>AVERAGE(E31,E32,E38,E39,E40,E41,E42,E43)</f>
        <v>46.87</v>
      </c>
      <c r="F48" s="52">
        <f>AVERAGE(F31,F32,F38,F39,F40,F41,F42,F43)</f>
        <v>40.811298916771364</v>
      </c>
      <c r="G48" s="52">
        <f>AVERAGE(G31,G32,G38,G39,G40,G41,G42,G43)</f>
        <v>3.0330005432574412</v>
      </c>
      <c r="H48" s="52">
        <v>1.1484564628924079</v>
      </c>
      <c r="I48" s="52"/>
      <c r="L48" s="48"/>
      <c r="M48" s="30"/>
      <c r="N48" s="30"/>
    </row>
    <row r="49" spans="1:16" x14ac:dyDescent="0.25">
      <c r="A49" s="35" t="s">
        <v>93</v>
      </c>
      <c r="B49" s="49"/>
      <c r="C49" s="52">
        <f>AVERAGE(C33:C37,C44)</f>
        <v>8.1483333333333352</v>
      </c>
      <c r="D49" s="52">
        <f>AVERAGE(D33:D37,D44)</f>
        <v>4.5</v>
      </c>
      <c r="E49" s="52">
        <f>AVERAGE(E33:E37,E44)</f>
        <v>46.87</v>
      </c>
      <c r="F49" s="52">
        <f>AVERAGE(F33:F37,F44)</f>
        <v>29.71192846985247</v>
      </c>
      <c r="G49" s="52">
        <f>AVERAGE(G33:G37,G44)</f>
        <v>3.1546161383453915</v>
      </c>
      <c r="H49" s="52">
        <v>1.57748091133018</v>
      </c>
      <c r="I49" s="52"/>
      <c r="L49" s="48"/>
      <c r="M49" s="30"/>
      <c r="N49" s="30"/>
    </row>
    <row r="50" spans="1:16" x14ac:dyDescent="0.25">
      <c r="C50" s="50"/>
      <c r="D50" s="50"/>
      <c r="E50" s="50"/>
      <c r="F50" s="50"/>
      <c r="G50" s="50"/>
      <c r="H50" s="52"/>
      <c r="I50" s="52"/>
      <c r="L50" s="48"/>
      <c r="M50" s="30"/>
      <c r="N50" s="30"/>
    </row>
    <row r="51" spans="1:16" x14ac:dyDescent="0.25">
      <c r="A51" s="35" t="s">
        <v>202</v>
      </c>
      <c r="B51" s="26" t="s">
        <v>203</v>
      </c>
      <c r="C51" s="50">
        <v>8.17</v>
      </c>
      <c r="D51" s="50">
        <v>4.5</v>
      </c>
      <c r="E51" s="50">
        <v>46.870117696073322</v>
      </c>
      <c r="F51" s="50">
        <v>30.9</v>
      </c>
      <c r="G51" s="50">
        <v>2.78</v>
      </c>
      <c r="H51" s="52">
        <v>1.5168322878988132</v>
      </c>
      <c r="I51" s="52"/>
      <c r="J51" s="30"/>
      <c r="L51" s="48"/>
      <c r="M51" s="30"/>
      <c r="N51" s="30"/>
    </row>
    <row r="52" spans="1:16" x14ac:dyDescent="0.25">
      <c r="A52" s="35"/>
      <c r="B52" s="26" t="s">
        <v>204</v>
      </c>
      <c r="C52" s="50">
        <v>8.42</v>
      </c>
      <c r="D52" s="50">
        <v>4.5</v>
      </c>
      <c r="E52" s="50">
        <v>46.870117696073322</v>
      </c>
      <c r="F52" s="50">
        <v>53.3</v>
      </c>
      <c r="G52" s="50">
        <v>3.2</v>
      </c>
      <c r="H52" s="52">
        <v>0.87936430949480904</v>
      </c>
      <c r="I52" s="52"/>
    </row>
    <row r="53" spans="1:16" x14ac:dyDescent="0.25">
      <c r="A53" s="26"/>
      <c r="B53" s="26"/>
      <c r="C53" s="50"/>
      <c r="D53" s="50"/>
      <c r="E53" s="50"/>
      <c r="F53" s="50"/>
      <c r="G53" s="50"/>
      <c r="H53" s="52"/>
      <c r="I53" s="52"/>
    </row>
    <row r="54" spans="1:16" x14ac:dyDescent="0.25">
      <c r="A54" s="26" t="s">
        <v>205</v>
      </c>
      <c r="B54" s="26" t="s">
        <v>203</v>
      </c>
      <c r="C54" s="50">
        <v>8.07</v>
      </c>
      <c r="D54" s="50">
        <v>4.5</v>
      </c>
      <c r="E54" s="50">
        <v>46.870117696073322</v>
      </c>
      <c r="F54" s="50">
        <v>24.9</v>
      </c>
      <c r="G54" s="50">
        <v>2.97</v>
      </c>
      <c r="H54" s="52">
        <v>1.8823340440190091</v>
      </c>
      <c r="I54" s="52"/>
      <c r="J54" s="30"/>
    </row>
    <row r="55" spans="1:16" x14ac:dyDescent="0.25">
      <c r="A55" s="35"/>
      <c r="B55" s="26" t="s">
        <v>204</v>
      </c>
      <c r="C55" s="50">
        <v>8.23</v>
      </c>
      <c r="D55" s="50">
        <v>4.5</v>
      </c>
      <c r="E55" s="50">
        <v>46.870117696073322</v>
      </c>
      <c r="F55" s="50">
        <v>33.4</v>
      </c>
      <c r="G55" s="50">
        <v>3.23</v>
      </c>
      <c r="H55" s="52">
        <v>1.4032969370081834</v>
      </c>
      <c r="I55" s="52"/>
      <c r="J55" s="30"/>
    </row>
    <row r="56" spans="1:16" x14ac:dyDescent="0.25">
      <c r="A56" s="26"/>
      <c r="C56" s="50"/>
      <c r="D56" s="50"/>
      <c r="E56" s="50"/>
      <c r="F56" s="50"/>
      <c r="G56" s="50"/>
      <c r="H56" s="50"/>
      <c r="I56" s="50"/>
      <c r="J56" s="30"/>
      <c r="L56" s="46"/>
      <c r="O56" s="46"/>
      <c r="P56" s="30"/>
    </row>
    <row r="57" spans="1:16" x14ac:dyDescent="0.25">
      <c r="J57" s="30"/>
      <c r="L57" s="46"/>
      <c r="O57" s="46"/>
      <c r="P57" s="30"/>
    </row>
    <row r="58" spans="1:16" x14ac:dyDescent="0.25">
      <c r="J58" s="30"/>
      <c r="O58" s="46"/>
      <c r="P58" s="47"/>
    </row>
    <row r="59" spans="1:16" x14ac:dyDescent="0.25">
      <c r="J59" s="30"/>
      <c r="O59" s="46"/>
    </row>
    <row r="60" spans="1:16" x14ac:dyDescent="0.25">
      <c r="A60" s="26"/>
      <c r="J60" s="30"/>
      <c r="L60" s="46"/>
      <c r="O60" s="46"/>
      <c r="P60" s="30"/>
    </row>
    <row r="61" spans="1:16" x14ac:dyDescent="0.25">
      <c r="J61" s="30"/>
      <c r="L61" s="46"/>
      <c r="O61" s="46"/>
      <c r="P61" s="30"/>
    </row>
    <row r="62" spans="1:16" x14ac:dyDescent="0.25">
      <c r="J62" s="30"/>
      <c r="O62" s="46"/>
      <c r="P62" s="30"/>
    </row>
    <row r="63" spans="1:16" x14ac:dyDescent="0.25">
      <c r="J63" s="30"/>
      <c r="O63" s="46"/>
      <c r="P63" s="30"/>
    </row>
    <row r="64" spans="1:16" x14ac:dyDescent="0.25">
      <c r="A64" s="26"/>
      <c r="J64" s="30"/>
      <c r="O64" s="46"/>
      <c r="P64" s="30"/>
    </row>
    <row r="65" spans="10:16" x14ac:dyDescent="0.25">
      <c r="J65" s="30"/>
      <c r="O65" s="46"/>
      <c r="P65" s="30"/>
    </row>
    <row r="66" spans="10:16" x14ac:dyDescent="0.25">
      <c r="J66" s="30"/>
      <c r="O66" s="46"/>
      <c r="P66" s="30"/>
    </row>
    <row r="67" spans="10:16" x14ac:dyDescent="0.25">
      <c r="J67" s="30"/>
      <c r="O67" s="46"/>
      <c r="P67" s="30"/>
    </row>
    <row r="68" spans="10:16" x14ac:dyDescent="0.25">
      <c r="J68" s="30"/>
      <c r="L68" s="46"/>
      <c r="O68" s="46"/>
      <c r="P68" s="30"/>
    </row>
    <row r="69" spans="10:16" x14ac:dyDescent="0.25">
      <c r="J69" s="30"/>
      <c r="L69" s="46"/>
      <c r="O69" s="46"/>
      <c r="P69" s="3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D15" sqref="D15"/>
    </sheetView>
  </sheetViews>
  <sheetFormatPr defaultColWidth="11" defaultRowHeight="15.75" x14ac:dyDescent="0.25"/>
  <cols>
    <col min="1" max="1" width="17.125" bestFit="1" customWidth="1"/>
    <col min="2" max="2" width="16.125" bestFit="1" customWidth="1"/>
  </cols>
  <sheetData>
    <row r="1" spans="1:4" ht="18" x14ac:dyDescent="0.25">
      <c r="A1" s="79" t="s">
        <v>97</v>
      </c>
      <c r="B1" s="1"/>
      <c r="C1" s="9"/>
      <c r="D1" s="9"/>
    </row>
    <row r="2" spans="1:4" ht="18" x14ac:dyDescent="0.25">
      <c r="A2" s="55"/>
      <c r="B2" s="1"/>
      <c r="C2" s="9"/>
      <c r="D2" s="9"/>
    </row>
    <row r="3" spans="1:4" x14ac:dyDescent="0.25">
      <c r="A3" s="13" t="s">
        <v>8</v>
      </c>
      <c r="B3" s="13" t="s">
        <v>46</v>
      </c>
      <c r="C3" s="15" t="s">
        <v>9</v>
      </c>
      <c r="D3" s="13" t="s">
        <v>47</v>
      </c>
    </row>
    <row r="4" spans="1:4" x14ac:dyDescent="0.25">
      <c r="A4" s="1">
        <v>8.68</v>
      </c>
      <c r="B4" s="1"/>
      <c r="C4" s="1">
        <v>3.4</v>
      </c>
      <c r="D4" s="1">
        <v>1.31</v>
      </c>
    </row>
    <row r="5" spans="1:4" x14ac:dyDescent="0.25">
      <c r="A5" s="13">
        <v>8.4</v>
      </c>
      <c r="B5" s="1"/>
      <c r="C5" s="13">
        <v>3.12</v>
      </c>
      <c r="D5" s="1">
        <v>1.05</v>
      </c>
    </row>
    <row r="6" spans="1:4" x14ac:dyDescent="0.25">
      <c r="A6" s="13">
        <v>8.02</v>
      </c>
      <c r="B6" s="1"/>
      <c r="C6" s="13">
        <v>2.74</v>
      </c>
      <c r="D6" s="1">
        <v>0.67999999999999994</v>
      </c>
    </row>
    <row r="7" spans="1:4" x14ac:dyDescent="0.25">
      <c r="A7" s="13">
        <v>7.73</v>
      </c>
      <c r="B7" s="1"/>
      <c r="C7" s="13">
        <v>2.4500000000000002</v>
      </c>
      <c r="D7" s="1">
        <v>0.39</v>
      </c>
    </row>
    <row r="8" spans="1:4" x14ac:dyDescent="0.25">
      <c r="A8" s="13">
        <v>8.6</v>
      </c>
      <c r="B8" s="13" t="s">
        <v>48</v>
      </c>
      <c r="C8" s="1">
        <v>3.32</v>
      </c>
      <c r="D8" s="1">
        <v>1.24</v>
      </c>
    </row>
    <row r="9" spans="1:4" x14ac:dyDescent="0.25">
      <c r="A9" s="13">
        <v>8.4499999999999993</v>
      </c>
      <c r="B9" s="1"/>
      <c r="C9" s="9">
        <v>3.17</v>
      </c>
      <c r="D9" s="1">
        <v>1.075</v>
      </c>
    </row>
    <row r="10" spans="1:4" x14ac:dyDescent="0.25">
      <c r="A10" s="13">
        <v>8.24</v>
      </c>
      <c r="B10" s="1"/>
      <c r="C10" s="9">
        <v>2.97</v>
      </c>
      <c r="D10" s="1">
        <v>0.8600000000000001</v>
      </c>
    </row>
    <row r="11" spans="1:4" x14ac:dyDescent="0.25">
      <c r="A11" s="13">
        <v>8.1999999999999993</v>
      </c>
      <c r="B11" s="1"/>
      <c r="C11" s="9">
        <v>2.93</v>
      </c>
      <c r="D11" s="1">
        <v>0.81</v>
      </c>
    </row>
    <row r="12" spans="1:4" x14ac:dyDescent="0.25">
      <c r="A12" s="13">
        <v>8.14</v>
      </c>
      <c r="B12" s="1"/>
      <c r="C12" s="9">
        <v>2.87</v>
      </c>
      <c r="D12" s="1">
        <v>0.75</v>
      </c>
    </row>
    <row r="13" spans="1:4" x14ac:dyDescent="0.25">
      <c r="A13" s="1">
        <v>8.3000000000000007</v>
      </c>
      <c r="B13" s="1" t="s">
        <v>49</v>
      </c>
      <c r="C13" s="1">
        <v>3.02</v>
      </c>
      <c r="D13" s="1">
        <v>0.95</v>
      </c>
    </row>
    <row r="14" spans="1:4" x14ac:dyDescent="0.25">
      <c r="A14" s="1">
        <v>8.23</v>
      </c>
      <c r="B14" s="1"/>
      <c r="C14" s="1">
        <v>2.94</v>
      </c>
      <c r="D14" s="1">
        <v>0.87000000000000011</v>
      </c>
    </row>
    <row r="15" spans="1:4" x14ac:dyDescent="0.25">
      <c r="A15" s="1">
        <v>8.19</v>
      </c>
      <c r="B15" s="1"/>
      <c r="C15" s="1">
        <v>2.91</v>
      </c>
      <c r="D15" s="1">
        <v>0.83000000000000007</v>
      </c>
    </row>
    <row r="16" spans="1:4" x14ac:dyDescent="0.25">
      <c r="A16" s="1">
        <v>8.15</v>
      </c>
      <c r="B16" s="1"/>
      <c r="C16" s="1">
        <v>2.87</v>
      </c>
      <c r="D16" s="1">
        <v>0.79</v>
      </c>
    </row>
    <row r="17" spans="1:4" x14ac:dyDescent="0.25">
      <c r="A17" s="1">
        <v>8</v>
      </c>
      <c r="B17" s="1" t="s">
        <v>50</v>
      </c>
      <c r="C17" s="1">
        <v>2.72</v>
      </c>
      <c r="D17" s="1">
        <v>0.65999999999999992</v>
      </c>
    </row>
    <row r="18" spans="1:4" x14ac:dyDescent="0.25">
      <c r="A18" s="1">
        <v>7.79</v>
      </c>
      <c r="B18" s="1"/>
      <c r="C18" s="1">
        <v>2.5099999999999998</v>
      </c>
      <c r="D18" s="1">
        <v>0.42</v>
      </c>
    </row>
    <row r="19" spans="1:4" x14ac:dyDescent="0.25">
      <c r="A19" s="1">
        <v>7.75</v>
      </c>
      <c r="B19" s="1"/>
      <c r="C19" s="1">
        <v>2.48</v>
      </c>
      <c r="D19" s="1">
        <v>0.38</v>
      </c>
    </row>
    <row r="20" spans="1:4" x14ac:dyDescent="0.25">
      <c r="A20" s="1">
        <v>7.69</v>
      </c>
      <c r="B20" s="1"/>
      <c r="C20" s="1">
        <v>2.4300000000000002</v>
      </c>
      <c r="D20" s="1">
        <v>0.32</v>
      </c>
    </row>
    <row r="21" spans="1:4" x14ac:dyDescent="0.25">
      <c r="A21" s="1">
        <v>7.67</v>
      </c>
      <c r="B21" s="1"/>
      <c r="C21" s="1">
        <v>2.4</v>
      </c>
      <c r="D21" s="1">
        <v>0.28000000000000003</v>
      </c>
    </row>
    <row r="22" spans="1:4" x14ac:dyDescent="0.25">
      <c r="A22" s="1">
        <v>7.64</v>
      </c>
      <c r="B22" s="1"/>
      <c r="C22" s="1">
        <v>2.37</v>
      </c>
      <c r="D22" s="1">
        <v>0.25</v>
      </c>
    </row>
    <row r="23" spans="1:4" x14ac:dyDescent="0.25">
      <c r="A23" s="1">
        <v>7.61</v>
      </c>
      <c r="B23" s="1"/>
      <c r="C23" s="1">
        <v>2.35</v>
      </c>
      <c r="D23" s="1">
        <v>0.22</v>
      </c>
    </row>
    <row r="24" spans="1:4" x14ac:dyDescent="0.25">
      <c r="A24" s="1">
        <v>8.6</v>
      </c>
      <c r="B24" s="13" t="s">
        <v>51</v>
      </c>
      <c r="C24" s="1">
        <v>3.61</v>
      </c>
      <c r="D24" s="1">
        <v>0.71</v>
      </c>
    </row>
    <row r="25" spans="1:4" x14ac:dyDescent="0.25">
      <c r="A25" s="1">
        <v>8.27</v>
      </c>
      <c r="B25" s="1"/>
      <c r="C25" s="1">
        <v>3.28</v>
      </c>
      <c r="D25" s="1">
        <v>0.35</v>
      </c>
    </row>
    <row r="26" spans="1:4" x14ac:dyDescent="0.25">
      <c r="A26" s="1">
        <v>8.2200000000000006</v>
      </c>
      <c r="B26" s="1"/>
      <c r="C26" s="1">
        <v>3.24</v>
      </c>
      <c r="D26" s="1">
        <v>0.31</v>
      </c>
    </row>
    <row r="27" spans="1:4" x14ac:dyDescent="0.25">
      <c r="A27" s="1">
        <v>8.18</v>
      </c>
      <c r="B27" s="1"/>
      <c r="C27" s="1">
        <v>3.19</v>
      </c>
      <c r="D27" s="1">
        <v>0.26</v>
      </c>
    </row>
    <row r="28" spans="1:4" x14ac:dyDescent="0.25">
      <c r="A28" s="1">
        <v>8.1300000000000008</v>
      </c>
      <c r="B28" s="1"/>
      <c r="C28" s="1">
        <v>3.15</v>
      </c>
      <c r="D28" s="1">
        <v>0.21</v>
      </c>
    </row>
    <row r="29" spans="1:4" x14ac:dyDescent="0.25">
      <c r="A29" s="1">
        <v>8.3000000000000007</v>
      </c>
      <c r="B29" s="13" t="s">
        <v>52</v>
      </c>
      <c r="C29" s="1">
        <v>3.3</v>
      </c>
      <c r="D29" s="1">
        <v>0.42</v>
      </c>
    </row>
    <row r="30" spans="1:4" x14ac:dyDescent="0.25">
      <c r="A30" s="1">
        <v>8.23</v>
      </c>
      <c r="B30" s="1"/>
      <c r="C30" s="1">
        <v>3.23</v>
      </c>
      <c r="D30" s="1">
        <v>0.34</v>
      </c>
    </row>
    <row r="31" spans="1:4" x14ac:dyDescent="0.25">
      <c r="A31" s="1">
        <v>8.2100000000000009</v>
      </c>
      <c r="B31" s="1"/>
      <c r="C31" s="1">
        <v>3.22</v>
      </c>
      <c r="D31" s="1">
        <v>0.33</v>
      </c>
    </row>
    <row r="32" spans="1:4" x14ac:dyDescent="0.25">
      <c r="A32" s="1">
        <v>8.1999999999999993</v>
      </c>
      <c r="B32" s="1"/>
      <c r="C32" s="1">
        <v>3.2</v>
      </c>
      <c r="D32" s="1">
        <v>0.31</v>
      </c>
    </row>
    <row r="33" spans="1:4" x14ac:dyDescent="0.25">
      <c r="A33" s="1">
        <v>8.18</v>
      </c>
      <c r="B33" s="1"/>
      <c r="C33" s="1">
        <v>3.18</v>
      </c>
      <c r="D33" s="1">
        <v>0.29000000000000004</v>
      </c>
    </row>
    <row r="34" spans="1:4" x14ac:dyDescent="0.25">
      <c r="A34" s="1">
        <v>8.16</v>
      </c>
      <c r="B34" s="1"/>
      <c r="C34" s="1">
        <v>3.17</v>
      </c>
      <c r="D34" s="1">
        <v>0.27</v>
      </c>
    </row>
    <row r="35" spans="1:4" x14ac:dyDescent="0.25">
      <c r="A35" s="1">
        <v>8.14</v>
      </c>
      <c r="B35" s="1"/>
      <c r="C35" s="1">
        <v>3.15</v>
      </c>
      <c r="D35" s="1">
        <v>0.25</v>
      </c>
    </row>
    <row r="36" spans="1:4" x14ac:dyDescent="0.25">
      <c r="A36" s="1">
        <v>8.1300000000000008</v>
      </c>
      <c r="B36" s="1"/>
      <c r="C36" s="1">
        <v>3.13</v>
      </c>
      <c r="D36" s="1">
        <v>0.23</v>
      </c>
    </row>
    <row r="37" spans="1:4" x14ac:dyDescent="0.25">
      <c r="A37" s="1">
        <v>8.11</v>
      </c>
      <c r="B37" s="1"/>
      <c r="C37" s="1">
        <v>3.11</v>
      </c>
      <c r="D37" s="1">
        <v>0.21</v>
      </c>
    </row>
    <row r="38" spans="1:4" x14ac:dyDescent="0.25">
      <c r="A38" s="1">
        <v>8.09</v>
      </c>
      <c r="B38" s="1"/>
      <c r="C38" s="1">
        <v>3.1</v>
      </c>
      <c r="D38" s="1">
        <v>0.19</v>
      </c>
    </row>
    <row r="39" spans="1:4" x14ac:dyDescent="0.25">
      <c r="A39" s="1">
        <v>9</v>
      </c>
      <c r="B39" s="13" t="s">
        <v>53</v>
      </c>
      <c r="C39" s="1">
        <v>4.03</v>
      </c>
      <c r="D39" s="1">
        <v>1.07</v>
      </c>
    </row>
    <row r="40" spans="1:4" x14ac:dyDescent="0.25">
      <c r="A40" s="1">
        <v>8.98</v>
      </c>
      <c r="B40" s="1"/>
      <c r="C40" s="1">
        <v>4.01</v>
      </c>
      <c r="D40" s="1">
        <v>1.05</v>
      </c>
    </row>
    <row r="41" spans="1:4" x14ac:dyDescent="0.25">
      <c r="A41" s="1">
        <v>8.9700000000000006</v>
      </c>
      <c r="B41" s="1"/>
      <c r="C41" s="1">
        <v>3.99</v>
      </c>
      <c r="D41" s="1">
        <v>1.03</v>
      </c>
    </row>
    <row r="42" spans="1:4" x14ac:dyDescent="0.25">
      <c r="A42" s="1">
        <v>8.9499999999999993</v>
      </c>
      <c r="B42" s="1"/>
      <c r="C42" s="1">
        <v>3.98</v>
      </c>
      <c r="D42" s="1">
        <v>1.01</v>
      </c>
    </row>
    <row r="43" spans="1:4" x14ac:dyDescent="0.25">
      <c r="A43" s="1">
        <v>8.93</v>
      </c>
      <c r="B43" s="1"/>
      <c r="C43" s="1">
        <v>3.96</v>
      </c>
      <c r="D43" s="1">
        <v>0.99</v>
      </c>
    </row>
    <row r="44" spans="1:4" x14ac:dyDescent="0.25">
      <c r="A44" s="1">
        <v>8.91</v>
      </c>
      <c r="B44" s="1"/>
      <c r="C44" s="1">
        <v>3.94</v>
      </c>
      <c r="D44" s="1">
        <v>0.97</v>
      </c>
    </row>
    <row r="45" spans="1:4" x14ac:dyDescent="0.25">
      <c r="A45" s="1">
        <v>8.89</v>
      </c>
      <c r="B45" s="1"/>
      <c r="C45" s="1">
        <v>3.92</v>
      </c>
      <c r="D45" s="1">
        <v>0.95</v>
      </c>
    </row>
    <row r="46" spans="1:4" x14ac:dyDescent="0.25">
      <c r="A46" s="1">
        <v>8.8699999999999992</v>
      </c>
      <c r="B46" s="1"/>
      <c r="C46" s="1">
        <v>3.9</v>
      </c>
      <c r="D46" s="1">
        <v>0.92999999999999994</v>
      </c>
    </row>
    <row r="47" spans="1:4" x14ac:dyDescent="0.25">
      <c r="A47" s="1">
        <v>8.85</v>
      </c>
      <c r="B47" s="1"/>
      <c r="C47" s="1">
        <v>3.87</v>
      </c>
      <c r="D47" s="1">
        <v>0.89999999999999991</v>
      </c>
    </row>
    <row r="48" spans="1:4" x14ac:dyDescent="0.25">
      <c r="A48" s="1">
        <v>8.82</v>
      </c>
      <c r="B48" s="1"/>
      <c r="C48" s="1">
        <v>3.85</v>
      </c>
      <c r="D48" s="1">
        <v>0.87999999999999989</v>
      </c>
    </row>
    <row r="49" spans="1:4" x14ac:dyDescent="0.25">
      <c r="A49" s="1">
        <v>8.8000000000000007</v>
      </c>
      <c r="B49" s="1"/>
      <c r="C49" s="1">
        <v>3.83</v>
      </c>
      <c r="D49" s="1">
        <v>0.85000000000000009</v>
      </c>
    </row>
    <row r="50" spans="1:4" x14ac:dyDescent="0.25">
      <c r="A50" s="1">
        <v>8.77</v>
      </c>
      <c r="B50" s="1"/>
      <c r="C50" s="1">
        <v>3.8</v>
      </c>
      <c r="D50" s="1">
        <v>0.82000000000000006</v>
      </c>
    </row>
    <row r="51" spans="1:4" x14ac:dyDescent="0.25">
      <c r="A51" s="1">
        <v>8.75</v>
      </c>
      <c r="B51" s="1"/>
      <c r="C51" s="1">
        <v>3.77</v>
      </c>
      <c r="D51" s="1">
        <v>0.79</v>
      </c>
    </row>
    <row r="52" spans="1:4" x14ac:dyDescent="0.25">
      <c r="A52" s="1">
        <v>8</v>
      </c>
      <c r="B52" s="13" t="s">
        <v>54</v>
      </c>
      <c r="C52" s="1">
        <v>2.5499999999999998</v>
      </c>
      <c r="D52" s="1">
        <v>0.96</v>
      </c>
    </row>
    <row r="53" spans="1:4" x14ac:dyDescent="0.25">
      <c r="A53" s="1">
        <v>7.92</v>
      </c>
      <c r="B53" s="1"/>
      <c r="C53" s="1">
        <v>2.4700000000000002</v>
      </c>
      <c r="D53" s="1">
        <v>0.87000000000000011</v>
      </c>
    </row>
    <row r="54" spans="1:4" x14ac:dyDescent="0.25">
      <c r="A54" s="1">
        <v>7.9</v>
      </c>
      <c r="B54" s="1"/>
      <c r="C54" s="1">
        <v>2.46</v>
      </c>
      <c r="D54" s="1">
        <v>0.85000000000000009</v>
      </c>
    </row>
    <row r="55" spans="1:4" x14ac:dyDescent="0.25">
      <c r="A55" s="1">
        <v>7.88</v>
      </c>
      <c r="B55" s="1"/>
      <c r="C55" s="1">
        <v>2.44</v>
      </c>
      <c r="D55" s="1">
        <v>0.83000000000000007</v>
      </c>
    </row>
    <row r="56" spans="1:4" x14ac:dyDescent="0.25">
      <c r="A56" s="1">
        <v>7.87</v>
      </c>
      <c r="B56" s="1"/>
      <c r="C56" s="1">
        <v>2.42</v>
      </c>
      <c r="D56" s="1">
        <v>0.82000000000000006</v>
      </c>
    </row>
    <row r="57" spans="1:4" x14ac:dyDescent="0.25">
      <c r="A57" s="1">
        <v>7.85</v>
      </c>
      <c r="B57" s="1"/>
      <c r="C57" s="1">
        <v>2.41</v>
      </c>
      <c r="D57" s="1">
        <v>0.8</v>
      </c>
    </row>
    <row r="58" spans="1:4" x14ac:dyDescent="0.25">
      <c r="A58" s="1">
        <v>7.81</v>
      </c>
      <c r="B58" s="1"/>
      <c r="C58" s="1">
        <v>2.37</v>
      </c>
      <c r="D58" s="1">
        <v>0.75</v>
      </c>
    </row>
    <row r="59" spans="1:4" x14ac:dyDescent="0.25">
      <c r="A59" s="1">
        <v>7.5</v>
      </c>
      <c r="B59" s="13" t="s">
        <v>55</v>
      </c>
      <c r="C59" s="1">
        <v>2.06</v>
      </c>
      <c r="D59" s="1">
        <v>0.45</v>
      </c>
    </row>
    <row r="60" spans="1:4" x14ac:dyDescent="0.25">
      <c r="A60" s="1">
        <v>7.44</v>
      </c>
      <c r="B60" s="1"/>
      <c r="C60" s="1">
        <v>2.0099999999999998</v>
      </c>
      <c r="D60" s="1">
        <v>0.37</v>
      </c>
    </row>
    <row r="61" spans="1:4" x14ac:dyDescent="0.25">
      <c r="A61" s="1">
        <v>7.43</v>
      </c>
      <c r="B61" s="1"/>
      <c r="C61" s="1">
        <v>2</v>
      </c>
      <c r="D61" s="1">
        <v>0.36</v>
      </c>
    </row>
    <row r="62" spans="1:4" x14ac:dyDescent="0.25">
      <c r="A62" s="1">
        <v>7.42</v>
      </c>
      <c r="B62" s="1"/>
      <c r="C62" s="1">
        <v>1.99</v>
      </c>
      <c r="D62" s="1">
        <v>0.35</v>
      </c>
    </row>
    <row r="63" spans="1:4" x14ac:dyDescent="0.25">
      <c r="A63" s="1">
        <v>7.41</v>
      </c>
      <c r="B63" s="1"/>
      <c r="C63" s="1">
        <v>1.98</v>
      </c>
      <c r="D63" s="1">
        <v>0.34</v>
      </c>
    </row>
    <row r="64" spans="1:4" x14ac:dyDescent="0.25">
      <c r="A64" s="1">
        <v>7.4</v>
      </c>
      <c r="B64" s="1"/>
      <c r="C64" s="1">
        <v>1.97</v>
      </c>
      <c r="D64" s="1">
        <v>0.32</v>
      </c>
    </row>
    <row r="65" spans="1:4" x14ac:dyDescent="0.25">
      <c r="A65" s="1">
        <v>7.39</v>
      </c>
      <c r="B65" s="1"/>
      <c r="C65" s="1">
        <v>1.96</v>
      </c>
      <c r="D65" s="1">
        <v>0.31</v>
      </c>
    </row>
    <row r="66" spans="1:4" x14ac:dyDescent="0.25">
      <c r="A66" s="1">
        <v>7.38</v>
      </c>
      <c r="B66" s="1"/>
      <c r="C66" s="13">
        <v>1.95</v>
      </c>
      <c r="D66" s="1">
        <v>0.3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>
      <selection activeCell="T21" sqref="T21"/>
    </sheetView>
  </sheetViews>
  <sheetFormatPr defaultColWidth="11" defaultRowHeight="15.75" x14ac:dyDescent="0.25"/>
  <cols>
    <col min="1" max="1" width="7.875" style="96" customWidth="1"/>
    <col min="2" max="2" width="8.875" customWidth="1"/>
    <col min="3" max="3" width="5.5" customWidth="1"/>
    <col min="4" max="4" width="10.375" customWidth="1"/>
    <col min="5" max="5" width="10.125" customWidth="1"/>
    <col min="6" max="7" width="9.125" customWidth="1"/>
    <col min="8" max="8" width="15.5" customWidth="1"/>
    <col min="9" max="9" width="15.625" customWidth="1"/>
    <col min="10" max="10" width="7.875" style="31" bestFit="1" customWidth="1"/>
    <col min="11" max="11" width="12.5" style="31" customWidth="1"/>
    <col min="12" max="12" width="8.625" style="103" customWidth="1"/>
    <col min="13" max="13" width="4.5" style="46" customWidth="1"/>
    <col min="14" max="14" width="12.375" customWidth="1"/>
    <col min="15" max="15" width="11.5" style="109" customWidth="1"/>
    <col min="16" max="16" width="14" style="109" customWidth="1"/>
    <col min="17" max="17" width="16.625" style="109" customWidth="1"/>
    <col min="18" max="18" width="4.875" style="109" customWidth="1"/>
    <col min="22" max="22" width="6" style="109" customWidth="1"/>
    <col min="23" max="23" width="11" style="21"/>
    <col min="25" max="25" width="12.125" style="104" bestFit="1" customWidth="1"/>
    <col min="26" max="26" width="16.5" style="101" bestFit="1" customWidth="1"/>
    <col min="27" max="27" width="13.625" style="113" customWidth="1"/>
    <col min="28" max="28" width="14.125" style="113" customWidth="1"/>
    <col min="29" max="29" width="6.625" customWidth="1"/>
    <col min="30" max="30" width="7.125" customWidth="1"/>
    <col min="31" max="31" width="6.625" customWidth="1"/>
  </cols>
  <sheetData>
    <row r="1" spans="1:28" x14ac:dyDescent="0.25">
      <c r="C1" s="49" t="s">
        <v>227</v>
      </c>
      <c r="N1" s="49" t="s">
        <v>228</v>
      </c>
      <c r="S1" s="49" t="s">
        <v>229</v>
      </c>
      <c r="W1" s="115" t="s">
        <v>142</v>
      </c>
    </row>
    <row r="2" spans="1:28" s="96" customFormat="1" ht="63" customHeight="1" x14ac:dyDescent="0.35">
      <c r="A2" s="29" t="s">
        <v>211</v>
      </c>
      <c r="B2" s="29"/>
      <c r="C2" s="29" t="s">
        <v>8</v>
      </c>
      <c r="D2" s="28" t="s">
        <v>222</v>
      </c>
      <c r="E2" s="28" t="s">
        <v>230</v>
      </c>
      <c r="F2" s="28" t="s">
        <v>223</v>
      </c>
      <c r="G2" s="28" t="s">
        <v>224</v>
      </c>
      <c r="H2" s="28" t="s">
        <v>225</v>
      </c>
      <c r="I2" s="28" t="s">
        <v>226</v>
      </c>
      <c r="J2" s="105" t="s">
        <v>207</v>
      </c>
      <c r="K2" s="28" t="s">
        <v>231</v>
      </c>
      <c r="L2" s="110" t="s">
        <v>232</v>
      </c>
      <c r="M2" s="94"/>
      <c r="N2" s="29" t="s">
        <v>233</v>
      </c>
      <c r="O2" s="106" t="s">
        <v>234</v>
      </c>
      <c r="P2" s="106" t="s">
        <v>235</v>
      </c>
      <c r="Q2" s="106" t="s">
        <v>236</v>
      </c>
      <c r="R2" s="106"/>
      <c r="S2" s="29" t="s">
        <v>237</v>
      </c>
      <c r="T2" s="29" t="s">
        <v>212</v>
      </c>
      <c r="U2" s="29" t="s">
        <v>213</v>
      </c>
      <c r="V2" s="106"/>
      <c r="W2" s="97" t="s">
        <v>238</v>
      </c>
      <c r="X2" s="95" t="s">
        <v>239</v>
      </c>
      <c r="Y2" s="29"/>
      <c r="AA2" s="114"/>
      <c r="AB2" s="114"/>
    </row>
    <row r="3" spans="1:28" ht="30" x14ac:dyDescent="0.25">
      <c r="A3" s="117" t="s">
        <v>214</v>
      </c>
      <c r="B3" t="s">
        <v>215</v>
      </c>
      <c r="C3">
        <v>7.81</v>
      </c>
      <c r="D3">
        <v>11.1</v>
      </c>
      <c r="E3" s="98">
        <v>0.11561295698364753</v>
      </c>
      <c r="F3">
        <v>71</v>
      </c>
      <c r="G3">
        <v>44</v>
      </c>
      <c r="H3" s="99">
        <v>7.0715568689780923</v>
      </c>
      <c r="I3" s="99">
        <v>431.3649690076636</v>
      </c>
      <c r="J3" s="111">
        <v>7.0104937173284485</v>
      </c>
      <c r="K3" s="112">
        <v>30.267934553283048</v>
      </c>
      <c r="L3" s="99">
        <v>3.8196513468774969</v>
      </c>
      <c r="M3" s="100"/>
      <c r="N3">
        <v>477</v>
      </c>
      <c r="O3" s="107">
        <v>4.9656464709556527</v>
      </c>
      <c r="P3" s="19">
        <v>10000</v>
      </c>
      <c r="Q3" s="108">
        <v>4.9656464709556529E-4</v>
      </c>
      <c r="R3" s="108"/>
      <c r="S3">
        <v>200</v>
      </c>
      <c r="T3">
        <v>0.2</v>
      </c>
      <c r="U3">
        <v>-0.69897000433601875</v>
      </c>
      <c r="V3" s="108"/>
      <c r="W3" s="103">
        <v>1.3000261070987508E-4</v>
      </c>
      <c r="X3" s="101">
        <v>13.000261070987507</v>
      </c>
      <c r="Y3"/>
      <c r="Z3"/>
      <c r="AA3" s="19"/>
      <c r="AB3" s="19"/>
    </row>
    <row r="4" spans="1:28" x14ac:dyDescent="0.25">
      <c r="B4" t="s">
        <v>203</v>
      </c>
      <c r="C4">
        <v>7.47</v>
      </c>
      <c r="D4">
        <v>10.76</v>
      </c>
      <c r="E4" s="98">
        <v>0.11207165920216643</v>
      </c>
      <c r="F4">
        <v>43</v>
      </c>
      <c r="G4">
        <v>15</v>
      </c>
      <c r="H4" s="99">
        <v>3.1967031196865525</v>
      </c>
      <c r="I4" s="99">
        <v>194.99889030087971</v>
      </c>
      <c r="J4" s="111">
        <v>3.1849381575508624</v>
      </c>
      <c r="K4" s="112">
        <v>5.860831523162366</v>
      </c>
      <c r="L4" s="99">
        <v>19.122143122396942</v>
      </c>
      <c r="M4" s="100"/>
      <c r="N4">
        <v>441.22499999999997</v>
      </c>
      <c r="O4" s="107">
        <v>4.5932229856339779</v>
      </c>
      <c r="P4" s="19">
        <v>10000</v>
      </c>
      <c r="Q4" s="108">
        <v>4.5932229856339776E-4</v>
      </c>
      <c r="R4" s="108"/>
      <c r="V4" s="108"/>
      <c r="W4" s="103">
        <v>2.4020440367137162E-5</v>
      </c>
      <c r="X4" s="101">
        <v>2.4020440367137161</v>
      </c>
      <c r="Y4"/>
      <c r="Z4"/>
      <c r="AA4" s="19"/>
      <c r="AB4" s="19"/>
    </row>
    <row r="5" spans="1:28" x14ac:dyDescent="0.25">
      <c r="B5" t="s">
        <v>204</v>
      </c>
      <c r="C5">
        <v>8.15</v>
      </c>
      <c r="D5">
        <v>12.01</v>
      </c>
      <c r="E5" s="98">
        <v>0.12509113633996458</v>
      </c>
      <c r="F5">
        <v>99</v>
      </c>
      <c r="G5">
        <v>73</v>
      </c>
      <c r="H5" s="99">
        <v>10.946410618269635</v>
      </c>
      <c r="I5" s="99">
        <v>667.73104771444775</v>
      </c>
      <c r="J5" s="111">
        <v>10.740695271133344</v>
      </c>
      <c r="K5" s="112">
        <v>100.92467445440947</v>
      </c>
      <c r="L5" s="99">
        <v>1.2394504814228733</v>
      </c>
      <c r="M5" s="100"/>
      <c r="N5">
        <v>512.77500000000009</v>
      </c>
      <c r="O5" s="107">
        <v>5.3380699562773275</v>
      </c>
      <c r="P5" s="19">
        <v>10000</v>
      </c>
      <c r="Q5" s="108">
        <v>5.3380699562773277E-4</v>
      </c>
      <c r="R5" s="108"/>
      <c r="V5" s="108"/>
      <c r="W5" s="103">
        <v>4.3068037297861969E-4</v>
      </c>
      <c r="X5" s="101">
        <v>43.06803729786197</v>
      </c>
      <c r="Y5"/>
      <c r="Z5"/>
      <c r="AA5" s="19"/>
      <c r="AB5" s="19"/>
    </row>
    <row r="6" spans="1:28" x14ac:dyDescent="0.25">
      <c r="E6" s="98"/>
      <c r="H6" s="99"/>
      <c r="I6" s="99"/>
      <c r="J6" s="111"/>
      <c r="K6" s="112"/>
      <c r="L6" s="99"/>
      <c r="M6" s="100"/>
      <c r="O6" s="107"/>
      <c r="P6" s="19"/>
      <c r="Q6" s="108"/>
      <c r="R6" s="108"/>
      <c r="V6" s="108"/>
      <c r="W6" s="103"/>
      <c r="X6" s="101"/>
      <c r="Y6"/>
      <c r="Z6"/>
      <c r="AA6" s="19"/>
      <c r="AB6" s="19"/>
    </row>
    <row r="7" spans="1:28" x14ac:dyDescent="0.25">
      <c r="E7" s="98"/>
      <c r="H7" s="99"/>
      <c r="I7" s="99"/>
      <c r="J7" s="111"/>
      <c r="K7" s="112"/>
      <c r="L7" s="99"/>
      <c r="M7" s="100"/>
      <c r="O7" s="107"/>
      <c r="P7" s="19"/>
      <c r="Q7" s="108"/>
      <c r="R7" s="108"/>
      <c r="V7" s="108"/>
      <c r="W7" s="103"/>
      <c r="X7" s="101"/>
      <c r="Y7"/>
      <c r="Z7"/>
      <c r="AA7" s="19"/>
      <c r="AB7" s="19"/>
    </row>
    <row r="8" spans="1:28" ht="30" x14ac:dyDescent="0.25">
      <c r="A8" s="102" t="s">
        <v>216</v>
      </c>
      <c r="B8" t="s">
        <v>215</v>
      </c>
      <c r="C8">
        <v>7.81</v>
      </c>
      <c r="D8">
        <v>3.58</v>
      </c>
      <c r="E8" s="98">
        <v>3.7287782522653891E-2</v>
      </c>
      <c r="F8">
        <v>55.8</v>
      </c>
      <c r="G8">
        <v>43</v>
      </c>
      <c r="H8" s="99">
        <v>6.2105904068406392</v>
      </c>
      <c r="I8" s="99">
        <v>378.84601481727901</v>
      </c>
      <c r="J8" s="111">
        <v>6.1608645538481204</v>
      </c>
      <c r="K8" s="112">
        <v>24.663858429146948</v>
      </c>
      <c r="L8" s="99">
        <v>1.5118389780646972</v>
      </c>
      <c r="M8" s="100"/>
      <c r="N8">
        <v>237</v>
      </c>
      <c r="O8" s="107">
        <v>2.4672079950031232</v>
      </c>
      <c r="P8" s="19">
        <v>10000</v>
      </c>
      <c r="Q8" s="108">
        <v>2.4672079950031233E-4</v>
      </c>
      <c r="R8" s="108"/>
      <c r="S8">
        <v>200</v>
      </c>
      <c r="T8">
        <v>0.2</v>
      </c>
      <c r="U8">
        <v>-0.69897000433601875</v>
      </c>
      <c r="V8" s="108"/>
      <c r="W8" s="103">
        <v>1.6319251129253147E-4</v>
      </c>
      <c r="X8" s="101">
        <v>16.319251129253146</v>
      </c>
      <c r="Y8"/>
      <c r="Z8"/>
      <c r="AA8" s="19"/>
      <c r="AB8" s="19"/>
    </row>
    <row r="9" spans="1:28" x14ac:dyDescent="0.25">
      <c r="B9" t="s">
        <v>203</v>
      </c>
      <c r="C9">
        <v>7.47</v>
      </c>
      <c r="D9">
        <v>2.67</v>
      </c>
      <c r="E9" s="98">
        <v>2.7809603166336839E-2</v>
      </c>
      <c r="F9">
        <v>19</v>
      </c>
      <c r="G9">
        <v>10</v>
      </c>
      <c r="H9" s="99">
        <v>1.5489566373425991</v>
      </c>
      <c r="I9" s="99">
        <v>94.486354877898549</v>
      </c>
      <c r="J9" s="111">
        <v>1.5434609108587347</v>
      </c>
      <c r="K9" s="112">
        <v>2.738113772883922</v>
      </c>
      <c r="L9" s="99">
        <v>10.156481970084952</v>
      </c>
      <c r="M9" s="100"/>
      <c r="N9">
        <v>219.22500000000002</v>
      </c>
      <c r="O9" s="107">
        <v>2.2821673953778889</v>
      </c>
      <c r="P9" s="19">
        <v>10000</v>
      </c>
      <c r="Q9" s="108">
        <v>2.2821673953778889E-4</v>
      </c>
      <c r="R9" s="108"/>
      <c r="V9" s="108"/>
      <c r="W9" s="103">
        <v>2.2470058058487353E-5</v>
      </c>
      <c r="X9" s="101">
        <v>2.2470058058487354</v>
      </c>
      <c r="Y9"/>
      <c r="Z9"/>
      <c r="AA9" s="19"/>
      <c r="AB9" s="19"/>
    </row>
    <row r="10" spans="1:28" x14ac:dyDescent="0.25">
      <c r="B10" t="s">
        <v>204</v>
      </c>
      <c r="C10">
        <v>8.15</v>
      </c>
      <c r="D10">
        <v>4.8899999999999997</v>
      </c>
      <c r="E10" s="98">
        <v>5.0932194563066344E-2</v>
      </c>
      <c r="F10">
        <v>92.6</v>
      </c>
      <c r="G10">
        <v>76</v>
      </c>
      <c r="H10" s="99">
        <v>10.872224176338683</v>
      </c>
      <c r="I10" s="99">
        <v>663.20567475665973</v>
      </c>
      <c r="J10" s="111">
        <v>10.667903011294298</v>
      </c>
      <c r="K10" s="112">
        <v>100.24068380561032</v>
      </c>
      <c r="L10" s="99">
        <v>0.50809903354046904</v>
      </c>
      <c r="M10" s="100"/>
      <c r="N10">
        <v>254.77499999999998</v>
      </c>
      <c r="O10" s="107">
        <v>2.6522485946283569</v>
      </c>
      <c r="P10" s="19">
        <v>10000</v>
      </c>
      <c r="Q10" s="108">
        <v>2.6522485946283569E-4</v>
      </c>
      <c r="R10" s="108"/>
      <c r="V10" s="108"/>
      <c r="W10" s="103">
        <v>5.2199441832181926E-4</v>
      </c>
      <c r="X10" s="101">
        <v>52.199441832181925</v>
      </c>
      <c r="Y10"/>
      <c r="Z10"/>
      <c r="AA10" s="19"/>
      <c r="AB10" s="19"/>
    </row>
    <row r="11" spans="1:28" x14ac:dyDescent="0.25">
      <c r="E11" s="98"/>
      <c r="H11" s="99"/>
      <c r="I11" s="99"/>
      <c r="J11" s="111"/>
      <c r="K11" s="112"/>
      <c r="L11" s="99"/>
      <c r="M11" s="100"/>
      <c r="O11" s="107"/>
      <c r="P11" s="19"/>
      <c r="Q11" s="108"/>
      <c r="R11" s="108"/>
      <c r="V11" s="108"/>
      <c r="W11" s="103"/>
      <c r="X11" s="101"/>
      <c r="Y11"/>
      <c r="Z11"/>
      <c r="AA11" s="19"/>
      <c r="AB11" s="19"/>
    </row>
    <row r="12" spans="1:28" x14ac:dyDescent="0.25">
      <c r="E12" s="98"/>
      <c r="H12" s="99"/>
      <c r="I12" s="99"/>
      <c r="J12" s="111"/>
      <c r="K12" s="112"/>
      <c r="L12" s="99"/>
      <c r="M12" s="100"/>
      <c r="O12" s="107"/>
      <c r="P12" s="19"/>
      <c r="Q12" s="108"/>
      <c r="R12" s="108"/>
      <c r="V12" s="108"/>
      <c r="W12" s="103"/>
      <c r="X12" s="101"/>
      <c r="Y12"/>
      <c r="Z12"/>
      <c r="AA12" s="19"/>
      <c r="AB12" s="19"/>
    </row>
    <row r="13" spans="1:28" ht="45" x14ac:dyDescent="0.25">
      <c r="A13" s="102" t="s">
        <v>257</v>
      </c>
      <c r="B13" t="s">
        <v>215</v>
      </c>
      <c r="C13">
        <v>7.5</v>
      </c>
      <c r="D13">
        <v>2.0699999999999998</v>
      </c>
      <c r="E13" s="98">
        <v>2.1560254140193726E-2</v>
      </c>
      <c r="F13">
        <v>93</v>
      </c>
      <c r="G13">
        <v>6.7</v>
      </c>
      <c r="H13" s="99">
        <v>5.0520707055025751</v>
      </c>
      <c r="I13" s="99">
        <v>308.17631303565707</v>
      </c>
      <c r="J13" s="111">
        <v>5.0307903079785961</v>
      </c>
      <c r="K13" s="112">
        <v>10.595379979239237</v>
      </c>
      <c r="L13" s="99">
        <v>2.0348731411652294</v>
      </c>
      <c r="M13" s="100"/>
      <c r="N13">
        <v>573</v>
      </c>
      <c r="O13" s="107">
        <v>5.9650218613366643</v>
      </c>
      <c r="P13" s="19">
        <v>10000</v>
      </c>
      <c r="Q13" s="108">
        <v>5.9650218613366648E-4</v>
      </c>
      <c r="R13" s="108"/>
      <c r="S13">
        <v>425.7</v>
      </c>
      <c r="T13">
        <v>0.42569999999999997</v>
      </c>
      <c r="U13">
        <v>-0.37089634982286357</v>
      </c>
      <c r="V13" s="108"/>
      <c r="W13" s="103">
        <v>2.9313974127747906E-4</v>
      </c>
      <c r="X13" s="101">
        <v>29.313974127747905</v>
      </c>
      <c r="Y13"/>
      <c r="Z13"/>
      <c r="AA13" s="19"/>
      <c r="AB13" s="19"/>
    </row>
    <row r="14" spans="1:28" x14ac:dyDescent="0.25">
      <c r="B14" t="s">
        <v>203</v>
      </c>
      <c r="C14">
        <v>7.3</v>
      </c>
      <c r="D14">
        <v>2.0699999999999998</v>
      </c>
      <c r="E14" s="98">
        <v>2.1560254140193726E-2</v>
      </c>
      <c r="F14">
        <v>70.8</v>
      </c>
      <c r="G14">
        <v>2.9</v>
      </c>
      <c r="H14" s="99">
        <v>3.5974360735319486</v>
      </c>
      <c r="I14" s="99">
        <v>219.44360048544885</v>
      </c>
      <c r="J14" s="111">
        <v>3.5878779222124915</v>
      </c>
      <c r="K14" s="112">
        <v>4.7663779696545516</v>
      </c>
      <c r="L14" s="99">
        <v>4.5234042028262245</v>
      </c>
      <c r="M14" s="100"/>
      <c r="N14">
        <v>530.02500000000009</v>
      </c>
      <c r="O14" s="107">
        <v>5.5176452217364158</v>
      </c>
      <c r="P14" s="19">
        <v>10000</v>
      </c>
      <c r="Q14" s="108">
        <v>5.5176452217364162E-4</v>
      </c>
      <c r="R14" s="108"/>
      <c r="V14" s="108"/>
      <c r="W14" s="103">
        <v>1.2197992870698997E-4</v>
      </c>
      <c r="X14" s="101">
        <v>12.197992870698997</v>
      </c>
      <c r="Y14"/>
      <c r="Z14"/>
      <c r="AA14" s="19"/>
      <c r="AB14" s="19"/>
    </row>
    <row r="15" spans="1:28" x14ac:dyDescent="0.25">
      <c r="B15" t="s">
        <v>204</v>
      </c>
      <c r="C15">
        <v>7.7</v>
      </c>
      <c r="D15">
        <v>2.0699999999999998</v>
      </c>
      <c r="E15" s="98">
        <v>2.1560254140193726E-2</v>
      </c>
      <c r="F15">
        <v>113.6</v>
      </c>
      <c r="G15">
        <v>9</v>
      </c>
      <c r="H15" s="99">
        <v>6.2985290973608334</v>
      </c>
      <c r="I15" s="99">
        <v>384.21027493901084</v>
      </c>
      <c r="J15" s="111">
        <v>6.2564880696025549</v>
      </c>
      <c r="K15" s="112">
        <v>20.880207468892557</v>
      </c>
      <c r="L15" s="99">
        <v>1.0325689614106712</v>
      </c>
      <c r="M15" s="100"/>
      <c r="N15">
        <v>615.97499999999991</v>
      </c>
      <c r="O15" s="107">
        <v>6.4123985009369138</v>
      </c>
      <c r="P15" s="19">
        <v>10000</v>
      </c>
      <c r="Q15" s="108">
        <v>6.4123985009369134E-4</v>
      </c>
      <c r="R15" s="108"/>
      <c r="V15" s="108"/>
      <c r="W15" s="103">
        <v>6.2101406691292044E-4</v>
      </c>
      <c r="X15" s="101">
        <v>62.101406691292041</v>
      </c>
      <c r="Y15"/>
      <c r="Z15"/>
      <c r="AA15" s="19"/>
      <c r="AB15" s="19"/>
    </row>
    <row r="16" spans="1:28" x14ac:dyDescent="0.25">
      <c r="E16" s="98"/>
      <c r="H16" s="99"/>
      <c r="I16" s="99"/>
      <c r="J16" s="111"/>
      <c r="K16" s="112"/>
      <c r="L16" s="99"/>
      <c r="M16" s="100"/>
      <c r="O16" s="107"/>
      <c r="P16" s="19"/>
      <c r="Q16" s="108"/>
      <c r="R16" s="108"/>
      <c r="V16" s="108"/>
      <c r="W16" s="103"/>
      <c r="X16" s="101"/>
      <c r="Y16"/>
      <c r="Z16"/>
      <c r="AA16" s="19"/>
      <c r="AB16" s="19"/>
    </row>
    <row r="17" spans="1:28" x14ac:dyDescent="0.25">
      <c r="E17" s="98"/>
      <c r="H17" s="99"/>
      <c r="I17" s="99"/>
      <c r="J17" s="111"/>
      <c r="K17" s="112"/>
      <c r="L17" s="99"/>
      <c r="M17" s="100"/>
      <c r="O17" s="107"/>
      <c r="P17" s="19"/>
      <c r="Q17" s="108"/>
      <c r="R17" s="108"/>
      <c r="V17" s="108"/>
      <c r="W17" s="103"/>
      <c r="X17" s="101"/>
      <c r="Y17"/>
      <c r="Z17"/>
      <c r="AA17" s="19"/>
      <c r="AB17" s="19"/>
    </row>
    <row r="18" spans="1:28" ht="30" x14ac:dyDescent="0.25">
      <c r="A18" s="102" t="s">
        <v>217</v>
      </c>
      <c r="B18" t="s">
        <v>215</v>
      </c>
      <c r="C18">
        <v>8.26</v>
      </c>
      <c r="D18">
        <v>5.26</v>
      </c>
      <c r="E18" s="98">
        <v>5.4785959795854593E-2</v>
      </c>
      <c r="F18">
        <v>52.1</v>
      </c>
      <c r="G18" s="50">
        <v>32</v>
      </c>
      <c r="H18" s="99">
        <v>5.0944503412927231</v>
      </c>
      <c r="I18" s="99">
        <v>310.76147081885608</v>
      </c>
      <c r="J18" s="111">
        <v>4.9796585754050886</v>
      </c>
      <c r="K18" s="112">
        <v>56.10259822880068</v>
      </c>
      <c r="L18" s="99">
        <v>0.97653159613790974</v>
      </c>
      <c r="M18" s="100"/>
      <c r="N18">
        <v>94.5</v>
      </c>
      <c r="O18" s="107">
        <v>0.98376014990630856</v>
      </c>
      <c r="P18" s="19">
        <v>10000</v>
      </c>
      <c r="Q18" s="108">
        <v>9.8376014990630856E-5</v>
      </c>
      <c r="R18" s="108"/>
      <c r="S18">
        <v>60</v>
      </c>
      <c r="T18">
        <v>0.06</v>
      </c>
      <c r="U18">
        <v>-1.2218487496163564</v>
      </c>
      <c r="V18" s="108"/>
      <c r="W18" s="103">
        <v>1.0074022733078858E-4</v>
      </c>
      <c r="X18" s="101">
        <v>10.074022733078857</v>
      </c>
      <c r="Y18"/>
      <c r="Z18"/>
      <c r="AA18" s="19"/>
      <c r="AB18" s="19"/>
    </row>
    <row r="19" spans="1:28" x14ac:dyDescent="0.25">
      <c r="B19" t="s">
        <v>203</v>
      </c>
      <c r="C19">
        <v>7.7</v>
      </c>
      <c r="D19">
        <v>4.5</v>
      </c>
      <c r="E19" s="98">
        <v>4.687011769607332E-2</v>
      </c>
      <c r="F19">
        <v>47.9</v>
      </c>
      <c r="G19" s="50">
        <v>31.6</v>
      </c>
      <c r="H19" s="99">
        <v>4.84612762869323</v>
      </c>
      <c r="I19" s="99">
        <v>295.613785350287</v>
      </c>
      <c r="J19" s="111">
        <v>4.8161350222934542</v>
      </c>
      <c r="K19" s="112">
        <v>14.903491319188824</v>
      </c>
      <c r="L19" s="99">
        <v>3.1449085782823403</v>
      </c>
      <c r="M19" s="100"/>
      <c r="N19">
        <v>87.412499999999994</v>
      </c>
      <c r="O19" s="107">
        <v>0.90997813866333532</v>
      </c>
      <c r="P19" s="19">
        <v>10000</v>
      </c>
      <c r="Q19" s="108">
        <v>9.0997813866333535E-5</v>
      </c>
      <c r="R19" s="108"/>
      <c r="V19" s="108"/>
      <c r="W19" s="103">
        <v>2.893496316386849E-5</v>
      </c>
      <c r="X19" s="101">
        <v>2.893496316386849</v>
      </c>
      <c r="Y19"/>
      <c r="Z19"/>
      <c r="AA19" s="19"/>
      <c r="AB19" s="19"/>
    </row>
    <row r="20" spans="1:28" x14ac:dyDescent="0.25">
      <c r="B20" t="s">
        <v>204</v>
      </c>
      <c r="C20">
        <v>8.93</v>
      </c>
      <c r="D20">
        <v>6.38</v>
      </c>
      <c r="E20" s="98">
        <v>6.6451411311321734E-2</v>
      </c>
      <c r="F20">
        <v>56.3</v>
      </c>
      <c r="G20" s="50">
        <v>32.4</v>
      </c>
      <c r="H20" s="99">
        <v>5.3427730538922154</v>
      </c>
      <c r="I20" s="99">
        <v>325.90915628742516</v>
      </c>
      <c r="J20" s="111">
        <v>4.7777560334037146</v>
      </c>
      <c r="K20" s="112">
        <v>252.63224278711678</v>
      </c>
      <c r="L20" s="99">
        <v>0.26303614526083163</v>
      </c>
      <c r="M20" s="100"/>
      <c r="N20">
        <v>101.58749999999999</v>
      </c>
      <c r="O20" s="107">
        <v>1.0575421611492817</v>
      </c>
      <c r="P20" s="19">
        <v>10000</v>
      </c>
      <c r="Q20" s="108">
        <v>1.0575421611492816E-4</v>
      </c>
      <c r="R20" s="108"/>
      <c r="V20" s="108"/>
      <c r="W20" s="103">
        <v>4.020520298077676E-4</v>
      </c>
      <c r="X20" s="101">
        <v>40.205202980776761</v>
      </c>
      <c r="Y20"/>
      <c r="Z20"/>
      <c r="AA20" s="19"/>
      <c r="AB20" s="19"/>
    </row>
    <row r="21" spans="1:28" x14ac:dyDescent="0.25">
      <c r="E21" s="98"/>
      <c r="H21" s="99"/>
      <c r="I21" s="99"/>
      <c r="J21" s="111"/>
      <c r="K21" s="112"/>
      <c r="L21" s="99"/>
      <c r="M21" s="100"/>
      <c r="O21" s="107"/>
      <c r="P21" s="19"/>
      <c r="Q21" s="108"/>
      <c r="R21" s="108"/>
      <c r="V21" s="108"/>
      <c r="W21" s="103"/>
      <c r="X21" s="101"/>
      <c r="Y21"/>
      <c r="Z21"/>
      <c r="AA21" s="19"/>
      <c r="AB21" s="19"/>
    </row>
    <row r="22" spans="1:28" x14ac:dyDescent="0.25">
      <c r="E22" s="98"/>
      <c r="H22" s="99"/>
      <c r="I22" s="99"/>
      <c r="J22" s="111"/>
      <c r="K22" s="112"/>
      <c r="L22" s="99"/>
      <c r="M22" s="100"/>
      <c r="O22" s="107"/>
      <c r="P22" s="19"/>
      <c r="Q22" s="108"/>
      <c r="R22" s="108"/>
      <c r="V22" s="108"/>
      <c r="W22" s="103"/>
      <c r="X22" s="101"/>
      <c r="Y22"/>
      <c r="Z22"/>
      <c r="AA22" s="19"/>
      <c r="AB22" s="19"/>
    </row>
    <row r="23" spans="1:28" ht="31.5" x14ac:dyDescent="0.25">
      <c r="A23" s="96" t="s">
        <v>218</v>
      </c>
      <c r="B23" t="s">
        <v>215</v>
      </c>
      <c r="C23">
        <v>7.94</v>
      </c>
      <c r="D23">
        <v>10.97</v>
      </c>
      <c r="E23" s="98">
        <v>0.11425893136131653</v>
      </c>
      <c r="F23">
        <v>91.4</v>
      </c>
      <c r="G23">
        <v>10.66</v>
      </c>
      <c r="H23" s="99">
        <v>5.3040623666247759</v>
      </c>
      <c r="I23" s="99">
        <v>323.54780436411136</v>
      </c>
      <c r="J23" s="111">
        <v>5.2421067255465097</v>
      </c>
      <c r="K23" s="112">
        <v>30.61597510858395</v>
      </c>
      <c r="L23" s="99">
        <v>3.7320036665852006</v>
      </c>
      <c r="M23" s="100"/>
      <c r="N23">
        <v>672</v>
      </c>
      <c r="O23" s="107">
        <v>6.9956277326670833</v>
      </c>
      <c r="P23" s="19">
        <v>10000</v>
      </c>
      <c r="Q23" s="108">
        <v>6.995627732667083E-4</v>
      </c>
      <c r="R23" s="108"/>
      <c r="S23">
        <v>280</v>
      </c>
      <c r="T23">
        <v>0.28000000000000003</v>
      </c>
      <c r="U23">
        <v>-0.55284196865778079</v>
      </c>
      <c r="V23" s="108"/>
      <c r="W23" s="103">
        <v>1.8744964790101914E-4</v>
      </c>
      <c r="X23" s="101">
        <v>18.744964790101914</v>
      </c>
      <c r="Y23"/>
      <c r="Z23"/>
      <c r="AA23" s="19"/>
      <c r="AB23" s="19"/>
    </row>
    <row r="24" spans="1:28" x14ac:dyDescent="0.25">
      <c r="B24" t="s">
        <v>203</v>
      </c>
      <c r="C24">
        <v>7.31</v>
      </c>
      <c r="D24">
        <v>6.21</v>
      </c>
      <c r="E24" s="98">
        <v>6.4680762420581184E-2</v>
      </c>
      <c r="F24">
        <v>65.03</v>
      </c>
      <c r="G24">
        <v>5.8319999999999999</v>
      </c>
      <c r="H24" s="99">
        <v>3.5497102195608785</v>
      </c>
      <c r="I24" s="99">
        <v>216.5323233932136</v>
      </c>
      <c r="J24" s="111">
        <v>3.5400488398498853</v>
      </c>
      <c r="K24" s="112">
        <v>4.8175419853680834</v>
      </c>
      <c r="L24" s="99">
        <v>13.426092106105282</v>
      </c>
      <c r="M24" s="100"/>
      <c r="N24">
        <v>621.59999999999991</v>
      </c>
      <c r="O24" s="107">
        <v>6.4709556527170511</v>
      </c>
      <c r="P24" s="19">
        <v>10000</v>
      </c>
      <c r="Q24" s="108">
        <v>6.4709556527170508E-4</v>
      </c>
      <c r="R24" s="108"/>
      <c r="V24" s="108"/>
      <c r="W24" s="103">
        <v>4.8196866233134929E-5</v>
      </c>
      <c r="X24" s="101">
        <v>4.8196866233134932</v>
      </c>
      <c r="Y24"/>
      <c r="Z24"/>
      <c r="AA24" s="19"/>
      <c r="AB24" s="19"/>
    </row>
    <row r="25" spans="1:28" x14ac:dyDescent="0.25">
      <c r="B25" t="s">
        <v>204</v>
      </c>
      <c r="C25">
        <v>8.4</v>
      </c>
      <c r="D25">
        <v>19.21</v>
      </c>
      <c r="E25" s="98">
        <v>0.20008332465368189</v>
      </c>
      <c r="F25">
        <v>126.25</v>
      </c>
      <c r="G25">
        <v>15.7</v>
      </c>
      <c r="H25" s="99">
        <v>7.509591220029078</v>
      </c>
      <c r="I25" s="99">
        <v>458.08506442177378</v>
      </c>
      <c r="J25" s="111">
        <v>7.2589684729921089</v>
      </c>
      <c r="K25" s="112">
        <v>121.12927095843872</v>
      </c>
      <c r="L25" s="99">
        <v>1.6518164690542345</v>
      </c>
      <c r="M25" s="100"/>
      <c r="N25">
        <v>722.40000000000009</v>
      </c>
      <c r="O25" s="107">
        <v>7.5202998126171154</v>
      </c>
      <c r="P25" s="19">
        <v>10000</v>
      </c>
      <c r="Q25" s="108">
        <v>7.5202998126171151E-4</v>
      </c>
      <c r="R25" s="108"/>
      <c r="V25" s="108"/>
      <c r="W25" s="103">
        <v>4.5527453887918583E-4</v>
      </c>
      <c r="X25" s="101">
        <v>45.527453887918583</v>
      </c>
      <c r="Y25"/>
      <c r="Z25"/>
      <c r="AA25" s="19"/>
      <c r="AB25" s="19"/>
    </row>
    <row r="26" spans="1:28" x14ac:dyDescent="0.25">
      <c r="E26" s="98"/>
      <c r="I26" s="99"/>
      <c r="J26" s="111"/>
      <c r="K26" s="112"/>
      <c r="L26" s="99"/>
      <c r="M26" s="100"/>
      <c r="O26" s="107"/>
      <c r="P26" s="19"/>
      <c r="Q26" s="108"/>
      <c r="R26" s="108"/>
      <c r="V26" s="108"/>
      <c r="W26" s="103"/>
      <c r="X26" s="101"/>
      <c r="Y26"/>
      <c r="Z26"/>
      <c r="AA26" s="19"/>
      <c r="AB26" s="19"/>
    </row>
    <row r="27" spans="1:28" x14ac:dyDescent="0.25">
      <c r="E27" s="98"/>
      <c r="I27" s="99"/>
      <c r="J27" s="111"/>
      <c r="K27" s="112"/>
      <c r="L27" s="99"/>
      <c r="M27" s="100"/>
      <c r="O27" s="107"/>
      <c r="P27" s="19"/>
      <c r="Q27" s="108"/>
      <c r="R27" s="108"/>
      <c r="V27" s="108"/>
      <c r="W27" s="103"/>
      <c r="X27" s="101"/>
      <c r="Y27"/>
      <c r="Z27"/>
      <c r="AA27" s="19"/>
      <c r="AB27" s="19"/>
    </row>
    <row r="28" spans="1:28" x14ac:dyDescent="0.25">
      <c r="A28" s="96" t="s">
        <v>219</v>
      </c>
      <c r="B28" t="s">
        <v>215</v>
      </c>
      <c r="C28">
        <v>8.19</v>
      </c>
      <c r="D28">
        <v>5.29</v>
      </c>
      <c r="E28" s="98">
        <v>5.5098427247161755E-2</v>
      </c>
      <c r="F28">
        <v>51.51</v>
      </c>
      <c r="G28">
        <v>7.74</v>
      </c>
      <c r="H28" s="30">
        <v>3.2073963184741627</v>
      </c>
      <c r="I28" s="99">
        <v>195.65117542692391</v>
      </c>
      <c r="J28" s="111">
        <v>3.1462065948148212</v>
      </c>
      <c r="K28" s="112">
        <v>30.011182435275295</v>
      </c>
      <c r="L28" s="99">
        <v>1.8359299026618419</v>
      </c>
      <c r="M28" s="100"/>
      <c r="N28">
        <v>180</v>
      </c>
      <c r="O28" s="107">
        <v>1.8738288569643973</v>
      </c>
      <c r="P28" s="19">
        <v>10000</v>
      </c>
      <c r="Q28" s="108">
        <v>1.8738288569643974E-4</v>
      </c>
      <c r="R28" s="108"/>
      <c r="S28">
        <v>100</v>
      </c>
      <c r="T28">
        <v>0.1</v>
      </c>
      <c r="U28">
        <v>-1</v>
      </c>
      <c r="V28" s="108"/>
      <c r="W28" s="103">
        <v>1.0206429201069209E-4</v>
      </c>
      <c r="X28" s="101">
        <v>10.206429201069209</v>
      </c>
      <c r="Y28"/>
      <c r="Z28"/>
      <c r="AA28" s="19"/>
      <c r="AB28" s="19"/>
    </row>
    <row r="29" spans="1:28" x14ac:dyDescent="0.25">
      <c r="B29" t="s">
        <v>203</v>
      </c>
      <c r="C29">
        <v>8.0399999999999991</v>
      </c>
      <c r="D29">
        <v>4.8499999999999996</v>
      </c>
      <c r="E29" s="98">
        <v>5.0515571294656801E-2</v>
      </c>
      <c r="F29">
        <v>48.04</v>
      </c>
      <c r="G29">
        <v>7.12</v>
      </c>
      <c r="H29" s="30">
        <v>2.9832138192750302</v>
      </c>
      <c r="I29" s="99">
        <v>181.97604297577683</v>
      </c>
      <c r="J29" s="111">
        <v>2.9428818863605866</v>
      </c>
      <c r="K29" s="112">
        <v>19.893330147664443</v>
      </c>
      <c r="L29" s="99">
        <v>2.5393220199780142</v>
      </c>
      <c r="M29" s="100"/>
      <c r="N29">
        <v>166.5</v>
      </c>
      <c r="O29" s="107">
        <v>1.7332916926920674</v>
      </c>
      <c r="P29" s="19">
        <v>10000</v>
      </c>
      <c r="Q29" s="108">
        <v>1.7332916926920673E-4</v>
      </c>
      <c r="R29" s="108"/>
      <c r="V29" s="108"/>
      <c r="W29" s="103">
        <v>6.8258049946224398E-5</v>
      </c>
      <c r="X29" s="101">
        <v>6.8258049946224402</v>
      </c>
      <c r="Y29"/>
      <c r="Z29"/>
      <c r="AA29" s="19"/>
      <c r="AB29" s="19"/>
    </row>
    <row r="30" spans="1:28" x14ac:dyDescent="0.25">
      <c r="B30" t="s">
        <v>204</v>
      </c>
      <c r="C30">
        <v>8.34</v>
      </c>
      <c r="D30">
        <v>5.73</v>
      </c>
      <c r="E30" s="98">
        <v>5.9681283199666701E-2</v>
      </c>
      <c r="F30">
        <v>54.98</v>
      </c>
      <c r="G30">
        <v>8.36</v>
      </c>
      <c r="H30" s="30">
        <v>3.4315788176732953</v>
      </c>
      <c r="I30" s="99">
        <v>209.32630787807102</v>
      </c>
      <c r="J30" s="111">
        <v>3.338791498326096</v>
      </c>
      <c r="K30" s="112">
        <v>45.139209886915566</v>
      </c>
      <c r="L30" s="99">
        <v>1.3221605639350462</v>
      </c>
      <c r="M30" s="100"/>
      <c r="N30">
        <v>193.5</v>
      </c>
      <c r="O30" s="107">
        <v>2.0143660212367269</v>
      </c>
      <c r="P30" s="19">
        <v>10000</v>
      </c>
      <c r="Q30" s="108">
        <v>2.0143660212367269E-4</v>
      </c>
      <c r="R30" s="108"/>
      <c r="V30" s="108"/>
      <c r="W30" s="103">
        <v>1.5235411463502754E-4</v>
      </c>
      <c r="X30" s="101">
        <v>15.235411463502754</v>
      </c>
      <c r="Y30"/>
      <c r="Z30"/>
      <c r="AA30" s="19"/>
      <c r="AB30" s="19"/>
    </row>
    <row r="31" spans="1:28" x14ac:dyDescent="0.25">
      <c r="E31" s="98"/>
      <c r="I31" s="99"/>
      <c r="J31" s="111"/>
      <c r="K31" s="112"/>
      <c r="L31" s="99"/>
      <c r="M31" s="100"/>
      <c r="O31" s="107"/>
      <c r="P31" s="19"/>
      <c r="Q31" s="108"/>
      <c r="R31" s="108"/>
      <c r="V31" s="108"/>
      <c r="W31" s="103"/>
      <c r="X31" s="101"/>
      <c r="Y31"/>
      <c r="Z31"/>
      <c r="AA31" s="19"/>
      <c r="AB31" s="19"/>
    </row>
    <row r="32" spans="1:28" x14ac:dyDescent="0.25">
      <c r="E32" s="98"/>
      <c r="I32" s="99"/>
      <c r="J32" s="111"/>
      <c r="K32" s="112"/>
      <c r="L32" s="99"/>
      <c r="M32" s="100"/>
      <c r="O32" s="107"/>
      <c r="P32" s="19"/>
      <c r="Q32" s="108"/>
      <c r="R32" s="108"/>
      <c r="V32" s="108"/>
      <c r="W32" s="103"/>
      <c r="X32" s="101"/>
      <c r="Y32"/>
      <c r="Z32"/>
      <c r="AA32" s="19"/>
      <c r="AB32" s="19"/>
    </row>
    <row r="33" spans="1:28" ht="31.5" x14ac:dyDescent="0.25">
      <c r="A33" s="96" t="s">
        <v>220</v>
      </c>
      <c r="B33" t="s">
        <v>215</v>
      </c>
      <c r="C33">
        <v>8.08</v>
      </c>
      <c r="D33">
        <v>14.8</v>
      </c>
      <c r="E33" s="98">
        <v>0.15415060931153005</v>
      </c>
      <c r="F33">
        <v>45.4</v>
      </c>
      <c r="G33">
        <v>4.7</v>
      </c>
      <c r="H33" s="99">
        <v>2.4512555456987264</v>
      </c>
      <c r="I33" s="99">
        <v>149.5265882876223</v>
      </c>
      <c r="J33" s="111">
        <v>2.4148014836582674</v>
      </c>
      <c r="K33" s="112">
        <v>17.955966128284338</v>
      </c>
      <c r="L33" s="99">
        <v>8.584924264738456</v>
      </c>
      <c r="M33" s="100"/>
      <c r="N33">
        <v>523.79999999999995</v>
      </c>
      <c r="O33" s="107">
        <v>5.4528419737663958</v>
      </c>
      <c r="P33" s="19">
        <v>10000</v>
      </c>
      <c r="Q33" s="108">
        <v>5.452841973766396E-4</v>
      </c>
      <c r="R33" s="108"/>
      <c r="S33">
        <v>78</v>
      </c>
      <c r="T33">
        <v>7.8E-2</v>
      </c>
      <c r="U33">
        <v>-1.1079053973095196</v>
      </c>
      <c r="V33" s="108"/>
      <c r="W33" s="103">
        <v>6.3516483146663146E-5</v>
      </c>
      <c r="X33" s="101">
        <v>6.3516483146663143</v>
      </c>
      <c r="Y33"/>
      <c r="Z33"/>
      <c r="AA33" s="19"/>
      <c r="AB33" s="19"/>
    </row>
    <row r="34" spans="1:28" x14ac:dyDescent="0.25">
      <c r="B34" t="s">
        <v>203</v>
      </c>
      <c r="C34">
        <v>7.82</v>
      </c>
      <c r="D34">
        <v>13.9</v>
      </c>
      <c r="E34" s="98">
        <v>0.14477658577231539</v>
      </c>
      <c r="F34">
        <v>40.299999999999997</v>
      </c>
      <c r="G34">
        <v>4.5999999999999996</v>
      </c>
      <c r="H34" s="99">
        <v>2.1822287597644219</v>
      </c>
      <c r="I34" s="99">
        <v>133.11595434562975</v>
      </c>
      <c r="J34" s="111">
        <v>2.1635107992039684</v>
      </c>
      <c r="K34" s="112">
        <v>9.278704084164783</v>
      </c>
      <c r="L34" s="99">
        <v>15.603104103663995</v>
      </c>
      <c r="M34" s="100"/>
      <c r="N34">
        <v>497.61</v>
      </c>
      <c r="O34" s="107">
        <v>5.1801998750780767</v>
      </c>
      <c r="P34" s="19">
        <v>10000</v>
      </c>
      <c r="Q34" s="108">
        <v>5.1801998750780772E-4</v>
      </c>
      <c r="R34" s="108"/>
      <c r="V34" s="108"/>
      <c r="W34" s="103">
        <v>3.3199803325427011E-5</v>
      </c>
      <c r="X34" s="101">
        <v>3.3199803325427011</v>
      </c>
      <c r="Y34"/>
      <c r="Z34"/>
      <c r="AA34" s="19"/>
      <c r="AB34" s="19"/>
    </row>
    <row r="35" spans="1:28" x14ac:dyDescent="0.25">
      <c r="B35" t="s">
        <v>204</v>
      </c>
      <c r="C35">
        <v>8.2899999999999991</v>
      </c>
      <c r="D35">
        <v>16.100000000000001</v>
      </c>
      <c r="E35" s="98">
        <v>0.16769086553484014</v>
      </c>
      <c r="F35">
        <v>57.7</v>
      </c>
      <c r="G35">
        <v>5</v>
      </c>
      <c r="H35" s="99">
        <v>3.1050424903279863</v>
      </c>
      <c r="I35" s="99">
        <v>189.40759191000717</v>
      </c>
      <c r="J35" s="111">
        <v>3.029946704174407</v>
      </c>
      <c r="K35" s="112">
        <v>36.639793249558558</v>
      </c>
      <c r="L35" s="99">
        <v>4.5767415878325268</v>
      </c>
      <c r="M35" s="100"/>
      <c r="N35">
        <v>549.99</v>
      </c>
      <c r="O35" s="107">
        <v>5.7254840724547158</v>
      </c>
      <c r="P35" s="19">
        <v>10000</v>
      </c>
      <c r="Q35" s="108">
        <v>5.7254840724547159E-4</v>
      </c>
      <c r="R35" s="108"/>
      <c r="V35" s="108"/>
      <c r="W35" s="103">
        <v>1.2509957056951112E-4</v>
      </c>
      <c r="X35" s="101">
        <v>12.509957056951112</v>
      </c>
      <c r="Y35"/>
      <c r="Z35"/>
      <c r="AA35" s="19"/>
      <c r="AB35" s="19"/>
    </row>
    <row r="36" spans="1:28" x14ac:dyDescent="0.25">
      <c r="E36" s="98"/>
      <c r="H36" s="99"/>
      <c r="I36" s="99"/>
      <c r="J36" s="111"/>
      <c r="K36" s="112"/>
      <c r="L36" s="99"/>
      <c r="M36" s="100"/>
      <c r="O36" s="107"/>
      <c r="P36" s="19"/>
      <c r="Q36" s="19"/>
      <c r="R36" s="19"/>
      <c r="V36" s="19"/>
      <c r="W36" s="103"/>
      <c r="X36" s="101"/>
      <c r="Y36"/>
      <c r="Z36"/>
      <c r="AA36" s="19"/>
      <c r="AB36" s="19"/>
    </row>
    <row r="37" spans="1:28" x14ac:dyDescent="0.25">
      <c r="E37" s="98"/>
      <c r="I37" s="99"/>
      <c r="J37" s="111"/>
      <c r="K37" s="112"/>
      <c r="L37" s="99"/>
      <c r="M37" s="100"/>
      <c r="O37" s="107"/>
      <c r="P37" s="19"/>
      <c r="Q37" s="19"/>
      <c r="R37" s="19"/>
      <c r="V37" s="19"/>
      <c r="W37" s="103"/>
      <c r="X37" s="101"/>
      <c r="Y37"/>
      <c r="Z37"/>
      <c r="AA37" s="19"/>
      <c r="AB37" s="19"/>
    </row>
    <row r="38" spans="1:28" ht="31.5" x14ac:dyDescent="0.25">
      <c r="A38" s="96" t="s">
        <v>221</v>
      </c>
      <c r="B38" t="s">
        <v>215</v>
      </c>
      <c r="C38">
        <v>7.76</v>
      </c>
      <c r="D38">
        <v>9.4</v>
      </c>
      <c r="E38" s="98">
        <v>9.7906468076242051E-2</v>
      </c>
      <c r="F38">
        <v>70.099999999999994</v>
      </c>
      <c r="G38">
        <v>6.1</v>
      </c>
      <c r="H38" s="99">
        <v>3.831363083709125</v>
      </c>
      <c r="I38" s="99">
        <v>233.71314810625663</v>
      </c>
      <c r="J38" s="111">
        <v>3.8020654680474775</v>
      </c>
      <c r="K38" s="112">
        <v>14.536791524263421</v>
      </c>
      <c r="L38" s="99">
        <v>6.7350809780016414</v>
      </c>
      <c r="M38" s="100"/>
      <c r="N38">
        <v>549.99</v>
      </c>
      <c r="O38" s="107">
        <v>5.7254840724547158</v>
      </c>
      <c r="P38" s="19">
        <v>10000</v>
      </c>
      <c r="Q38" s="108">
        <v>5.7254840724547159E-4</v>
      </c>
      <c r="R38" s="108"/>
      <c r="S38">
        <v>35</v>
      </c>
      <c r="T38">
        <v>3.5000000000000003E-2</v>
      </c>
      <c r="U38">
        <v>-1.4559319556497243</v>
      </c>
      <c r="V38" s="108"/>
      <c r="W38" s="103">
        <v>8.5009877255455329E-5</v>
      </c>
      <c r="X38" s="101">
        <v>8.5009877255455333</v>
      </c>
      <c r="Y38"/>
      <c r="Z38"/>
      <c r="AA38" s="19"/>
      <c r="AB38" s="19"/>
    </row>
    <row r="39" spans="1:28" x14ac:dyDescent="0.25">
      <c r="B39" t="s">
        <v>203</v>
      </c>
      <c r="C39">
        <v>7.57</v>
      </c>
      <c r="D39">
        <v>9</v>
      </c>
      <c r="E39" s="98">
        <v>9.374023539214664E-2</v>
      </c>
      <c r="F39">
        <v>52.4</v>
      </c>
      <c r="G39">
        <v>5.5</v>
      </c>
      <c r="H39" s="99">
        <v>2.8763640447500065</v>
      </c>
      <c r="I39" s="99">
        <v>175.4582067297504</v>
      </c>
      <c r="J39" s="111">
        <v>2.8630127164421433</v>
      </c>
      <c r="K39" s="112">
        <v>6.6446774699077604</v>
      </c>
      <c r="L39" s="99">
        <v>14.107567420190813</v>
      </c>
      <c r="M39" s="100"/>
      <c r="N39">
        <v>522.4905</v>
      </c>
      <c r="O39" s="107">
        <v>5.4392098688319797</v>
      </c>
      <c r="P39" s="19">
        <v>10000</v>
      </c>
      <c r="Q39" s="108">
        <v>5.4392098688319792E-4</v>
      </c>
      <c r="R39" s="108"/>
      <c r="V39" s="108"/>
      <c r="W39" s="103">
        <v>3.8555264042526266E-5</v>
      </c>
      <c r="X39" s="101">
        <v>3.8555264042526267</v>
      </c>
      <c r="Y39"/>
      <c r="Z39"/>
      <c r="AA39" s="19"/>
      <c r="AB39" s="19"/>
    </row>
    <row r="40" spans="1:28" x14ac:dyDescent="0.25">
      <c r="B40" t="s">
        <v>204</v>
      </c>
      <c r="C40">
        <v>8.18</v>
      </c>
      <c r="D40">
        <v>10</v>
      </c>
      <c r="E40" s="98">
        <v>0.10415581710238517</v>
      </c>
      <c r="F40">
        <v>93.6</v>
      </c>
      <c r="G40">
        <v>6.3</v>
      </c>
      <c r="H40" s="99">
        <v>5.0490174539809267</v>
      </c>
      <c r="I40" s="99">
        <v>307.99006469283654</v>
      </c>
      <c r="J40" s="111">
        <v>4.947587664145213</v>
      </c>
      <c r="K40" s="112">
        <v>49.696082608344831</v>
      </c>
      <c r="L40" s="99">
        <v>2.0958556818902183</v>
      </c>
      <c r="M40" s="100"/>
      <c r="N40">
        <v>577.48950000000013</v>
      </c>
      <c r="O40" s="107">
        <v>6.0117582760774528</v>
      </c>
      <c r="P40" s="19">
        <v>10000</v>
      </c>
      <c r="Q40" s="108">
        <v>6.0117582760774526E-4</v>
      </c>
      <c r="R40" s="108"/>
      <c r="V40" s="108"/>
      <c r="W40" s="103">
        <v>2.8684027855656286E-4</v>
      </c>
      <c r="X40" s="101">
        <v>28.684027855656286</v>
      </c>
      <c r="Y40"/>
      <c r="Z40"/>
      <c r="AA40" s="19"/>
      <c r="AB40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topLeftCell="A7" workbookViewId="0">
      <selection activeCell="K29" sqref="K29"/>
    </sheetView>
  </sheetViews>
  <sheetFormatPr defaultColWidth="8.875" defaultRowHeight="15.75" x14ac:dyDescent="0.25"/>
  <cols>
    <col min="1" max="1" width="14.625" style="96" customWidth="1"/>
    <col min="2" max="2" width="21" bestFit="1" customWidth="1"/>
    <col min="3" max="3" width="16.125" bestFit="1" customWidth="1"/>
  </cols>
  <sheetData>
    <row r="2" spans="1:3" ht="27.75" x14ac:dyDescent="0.25">
      <c r="A2" s="29" t="s">
        <v>258</v>
      </c>
      <c r="B2" s="49" t="s">
        <v>243</v>
      </c>
      <c r="C2" s="28" t="s">
        <v>222</v>
      </c>
    </row>
    <row r="3" spans="1:3" x14ac:dyDescent="0.25">
      <c r="A3" s="117" t="s">
        <v>214</v>
      </c>
      <c r="B3" s="116">
        <v>38626</v>
      </c>
      <c r="C3">
        <v>12.01</v>
      </c>
    </row>
    <row r="4" spans="1:3" x14ac:dyDescent="0.25">
      <c r="B4" s="116">
        <v>38869</v>
      </c>
      <c r="C4">
        <v>10.7562</v>
      </c>
    </row>
    <row r="5" spans="1:3" x14ac:dyDescent="0.25">
      <c r="B5" s="116">
        <v>38869</v>
      </c>
      <c r="C5">
        <v>10.8841</v>
      </c>
    </row>
    <row r="6" spans="1:3" x14ac:dyDescent="0.25">
      <c r="B6" s="116">
        <v>38869</v>
      </c>
      <c r="C6">
        <v>10.814299999999999</v>
      </c>
    </row>
    <row r="8" spans="1:3" x14ac:dyDescent="0.25">
      <c r="A8" s="102" t="s">
        <v>216</v>
      </c>
      <c r="B8" s="116">
        <v>38626</v>
      </c>
      <c r="C8">
        <v>3.17</v>
      </c>
    </row>
    <row r="9" spans="1:3" x14ac:dyDescent="0.25">
      <c r="B9" s="116">
        <v>38869</v>
      </c>
      <c r="C9" s="30">
        <v>4.8940000000000001</v>
      </c>
    </row>
    <row r="10" spans="1:3" x14ac:dyDescent="0.25">
      <c r="B10" s="116">
        <v>39326</v>
      </c>
      <c r="C10">
        <v>2.67</v>
      </c>
    </row>
    <row r="12" spans="1:3" x14ac:dyDescent="0.25">
      <c r="A12" s="102" t="s">
        <v>257</v>
      </c>
      <c r="B12" s="116">
        <v>38473</v>
      </c>
      <c r="C12">
        <v>2.0699999999999998</v>
      </c>
    </row>
    <row r="14" spans="1:3" x14ac:dyDescent="0.25">
      <c r="A14" s="102" t="s">
        <v>217</v>
      </c>
      <c r="B14" t="s">
        <v>241</v>
      </c>
    </row>
    <row r="16" spans="1:3" x14ac:dyDescent="0.25">
      <c r="A16" s="96" t="s">
        <v>218</v>
      </c>
      <c r="B16" t="s">
        <v>244</v>
      </c>
      <c r="C16" s="30">
        <v>19.212000000000003</v>
      </c>
    </row>
    <row r="17" spans="1:4" x14ac:dyDescent="0.25">
      <c r="B17" t="s">
        <v>245</v>
      </c>
      <c r="C17" s="30">
        <v>7.6848000000000001</v>
      </c>
    </row>
    <row r="18" spans="1:4" x14ac:dyDescent="0.25">
      <c r="B18" t="s">
        <v>246</v>
      </c>
      <c r="C18" s="30">
        <v>8.0498279999999998</v>
      </c>
    </row>
    <row r="19" spans="1:4" x14ac:dyDescent="0.25">
      <c r="B19" t="s">
        <v>247</v>
      </c>
      <c r="C19" s="30">
        <v>13.227281887499998</v>
      </c>
    </row>
    <row r="20" spans="1:4" x14ac:dyDescent="0.25">
      <c r="B20" t="s">
        <v>248</v>
      </c>
      <c r="C20" s="30">
        <v>11.214434643749998</v>
      </c>
    </row>
    <row r="21" spans="1:4" x14ac:dyDescent="0.25">
      <c r="B21" t="s">
        <v>249</v>
      </c>
      <c r="C21" s="30">
        <v>13.51483149375</v>
      </c>
    </row>
    <row r="22" spans="1:4" x14ac:dyDescent="0.25">
      <c r="B22" t="s">
        <v>250</v>
      </c>
      <c r="C22" s="30">
        <v>10.9268850375</v>
      </c>
    </row>
    <row r="23" spans="1:4" x14ac:dyDescent="0.25">
      <c r="B23" t="s">
        <v>251</v>
      </c>
      <c r="C23" s="30">
        <v>10.064236218750001</v>
      </c>
    </row>
    <row r="24" spans="1:4" x14ac:dyDescent="0.25">
      <c r="B24" t="s">
        <v>252</v>
      </c>
      <c r="C24" s="30">
        <v>13.51483149375</v>
      </c>
    </row>
    <row r="25" spans="1:4" x14ac:dyDescent="0.25">
      <c r="B25" t="s">
        <v>253</v>
      </c>
      <c r="C25" s="30">
        <v>13.51483149375</v>
      </c>
    </row>
    <row r="26" spans="1:4" x14ac:dyDescent="0.25">
      <c r="B26" t="s">
        <v>254</v>
      </c>
      <c r="C26" s="30">
        <v>6.2110714950000006</v>
      </c>
    </row>
    <row r="27" spans="1:4" x14ac:dyDescent="0.25">
      <c r="B27" t="s">
        <v>255</v>
      </c>
      <c r="C27" s="30">
        <v>11.50198425</v>
      </c>
    </row>
    <row r="28" spans="1:4" x14ac:dyDescent="0.25">
      <c r="B28" t="s">
        <v>255</v>
      </c>
      <c r="C28" s="30">
        <v>6.6136409437499992</v>
      </c>
    </row>
    <row r="29" spans="1:4" x14ac:dyDescent="0.25">
      <c r="B29" t="s">
        <v>256</v>
      </c>
      <c r="C29" s="30">
        <v>8.3389385812499999</v>
      </c>
    </row>
    <row r="30" spans="1:4" x14ac:dyDescent="0.25">
      <c r="D30" s="30"/>
    </row>
    <row r="31" spans="1:4" x14ac:dyDescent="0.25">
      <c r="A31" s="96" t="s">
        <v>259</v>
      </c>
      <c r="B31" t="s">
        <v>240</v>
      </c>
    </row>
    <row r="33" spans="1:2" x14ac:dyDescent="0.25">
      <c r="A33" s="96" t="s">
        <v>220</v>
      </c>
      <c r="B33" t="s">
        <v>242</v>
      </c>
    </row>
    <row r="35" spans="1:2" x14ac:dyDescent="0.25">
      <c r="A35" s="96" t="s">
        <v>221</v>
      </c>
      <c r="B35" t="s">
        <v>242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Experimental raw data</vt:lpstr>
      <vt:lpstr>Speleothem ER78 and Obi84 data</vt:lpstr>
      <vt:lpstr>Figure 2 and S1 raw data</vt:lpstr>
      <vt:lpstr>Global speleothem raw data</vt:lpstr>
      <vt:lpstr>Drip water sulphate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Wynn</dc:creator>
  <cp:lastModifiedBy>Wynn, Peter</cp:lastModifiedBy>
  <dcterms:created xsi:type="dcterms:W3CDTF">2016-12-21T10:28:25Z</dcterms:created>
  <dcterms:modified xsi:type="dcterms:W3CDTF">2018-02-05T10:54:32Z</dcterms:modified>
</cp:coreProperties>
</file>