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ureabe\OneDrive - Lancaster University\FromBox\PhD LANCASTER\PAPERS\SUPPLEMENTARY\DATA IN BRIEF\"/>
    </mc:Choice>
  </mc:AlternateContent>
  <bookViews>
    <workbookView xWindow="0" yWindow="0" windowWidth="28800" windowHeight="12300"/>
  </bookViews>
  <sheets>
    <sheet name="RESULTS"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90" i="1" l="1"/>
  <c r="AY91" i="1"/>
  <c r="AY134" i="1"/>
  <c r="AY135" i="1"/>
  <c r="B18" i="1" l="1"/>
  <c r="I5" i="1" s="1"/>
  <c r="B19" i="1"/>
  <c r="AU4" i="1"/>
  <c r="AV4" i="1"/>
  <c r="BA4" i="1"/>
  <c r="BB4" i="1"/>
  <c r="AU5" i="1"/>
  <c r="AV5" i="1"/>
  <c r="BA5" i="1"/>
  <c r="BB5" i="1"/>
  <c r="AU8" i="1"/>
  <c r="AV8" i="1"/>
  <c r="BA8" i="1"/>
  <c r="BB8" i="1"/>
  <c r="AU9" i="1"/>
  <c r="AV9" i="1"/>
  <c r="BA9" i="1"/>
  <c r="BB9" i="1"/>
  <c r="AU12" i="1"/>
  <c r="AV12" i="1"/>
  <c r="BA12" i="1"/>
  <c r="BB12" i="1"/>
  <c r="AU13" i="1"/>
  <c r="AV13" i="1"/>
  <c r="BA13" i="1"/>
  <c r="BB13" i="1"/>
  <c r="AU16" i="1"/>
  <c r="AV16" i="1"/>
  <c r="BA16" i="1"/>
  <c r="BB16" i="1"/>
  <c r="AU17" i="1"/>
  <c r="AV17" i="1"/>
  <c r="BA17" i="1"/>
  <c r="BB17" i="1"/>
  <c r="AU20" i="1"/>
  <c r="AV20" i="1"/>
  <c r="BA20" i="1"/>
  <c r="BB20" i="1"/>
  <c r="AU21" i="1"/>
  <c r="AV21" i="1"/>
  <c r="BA21" i="1"/>
  <c r="BB21" i="1"/>
  <c r="AU24" i="1"/>
  <c r="AV24" i="1"/>
  <c r="BA24" i="1"/>
  <c r="BB24" i="1"/>
  <c r="AU25" i="1"/>
  <c r="AV25" i="1"/>
  <c r="BA25" i="1"/>
  <c r="BB25" i="1"/>
  <c r="AU28" i="1"/>
  <c r="AV28" i="1"/>
  <c r="BA28" i="1"/>
  <c r="BB28" i="1"/>
  <c r="AU29" i="1"/>
  <c r="AV29" i="1"/>
  <c r="BA29" i="1"/>
  <c r="BB29" i="1"/>
  <c r="AU32" i="1"/>
  <c r="AV32" i="1"/>
  <c r="BA32" i="1"/>
  <c r="BB32" i="1"/>
  <c r="AU33" i="1"/>
  <c r="AV33" i="1"/>
  <c r="BA33" i="1"/>
  <c r="BB33" i="1"/>
  <c r="AU36" i="1"/>
  <c r="AV36" i="1"/>
  <c r="BA36" i="1"/>
  <c r="BB36" i="1"/>
  <c r="AU37" i="1"/>
  <c r="AV37" i="1"/>
  <c r="BA37" i="1"/>
  <c r="BB37" i="1"/>
  <c r="AU40" i="1"/>
  <c r="AV40" i="1"/>
  <c r="BA40" i="1"/>
  <c r="BB40" i="1"/>
  <c r="AU41" i="1"/>
  <c r="AV41" i="1"/>
  <c r="BA41" i="1"/>
  <c r="BB41" i="1"/>
  <c r="AU44" i="1"/>
  <c r="AV44" i="1"/>
  <c r="BA44" i="1"/>
  <c r="BB44" i="1"/>
  <c r="AU45" i="1"/>
  <c r="AV45" i="1"/>
  <c r="BA45" i="1"/>
  <c r="BB45" i="1"/>
  <c r="AU48" i="1"/>
  <c r="AV48" i="1"/>
  <c r="BA48" i="1"/>
  <c r="BB48" i="1"/>
  <c r="AU49" i="1"/>
  <c r="AV49" i="1"/>
  <c r="BA49" i="1"/>
  <c r="BB49" i="1"/>
  <c r="AU52" i="1"/>
  <c r="AV52" i="1"/>
  <c r="BA52" i="1"/>
  <c r="BB52" i="1"/>
  <c r="AU53" i="1"/>
  <c r="AV53" i="1"/>
  <c r="BA53" i="1"/>
  <c r="BB53" i="1"/>
  <c r="AU56" i="1"/>
  <c r="AV56" i="1"/>
  <c r="BA56" i="1"/>
  <c r="BB56" i="1"/>
  <c r="AU57" i="1"/>
  <c r="AV57" i="1"/>
  <c r="BA57" i="1"/>
  <c r="BB57" i="1"/>
  <c r="AU60" i="1"/>
  <c r="AV60" i="1"/>
  <c r="BA60" i="1"/>
  <c r="BB60" i="1"/>
  <c r="AU61" i="1"/>
  <c r="AV61" i="1"/>
  <c r="BA61" i="1"/>
  <c r="BB61" i="1"/>
  <c r="AU64" i="1"/>
  <c r="AV64" i="1"/>
  <c r="BA64" i="1"/>
  <c r="BB64" i="1"/>
  <c r="AU65" i="1"/>
  <c r="AV65" i="1"/>
  <c r="BA65" i="1"/>
  <c r="BB65" i="1"/>
  <c r="AU68" i="1"/>
  <c r="AV68" i="1"/>
  <c r="BA68" i="1"/>
  <c r="BB68" i="1"/>
  <c r="AU69" i="1"/>
  <c r="AV69" i="1"/>
  <c r="BA69" i="1"/>
  <c r="BB69" i="1"/>
  <c r="AU72" i="1"/>
  <c r="AV72" i="1"/>
  <c r="BA72" i="1"/>
  <c r="BB72" i="1"/>
  <c r="AU73" i="1"/>
  <c r="AV73" i="1"/>
  <c r="BA73" i="1"/>
  <c r="BB73" i="1"/>
  <c r="AU76" i="1"/>
  <c r="AV76" i="1"/>
  <c r="BA76" i="1"/>
  <c r="BB76" i="1"/>
  <c r="AU77" i="1"/>
  <c r="AV77" i="1"/>
  <c r="BA77" i="1"/>
  <c r="BB77" i="1"/>
  <c r="AU80" i="1"/>
  <c r="AV80" i="1"/>
  <c r="BA80" i="1"/>
  <c r="BB80" i="1"/>
  <c r="AU81" i="1"/>
  <c r="AV81" i="1"/>
  <c r="BA81" i="1"/>
  <c r="BB81" i="1"/>
  <c r="AU84" i="1"/>
  <c r="AV84" i="1"/>
  <c r="BA84" i="1"/>
  <c r="BB84" i="1"/>
  <c r="AU85" i="1"/>
  <c r="AV85" i="1"/>
  <c r="BA85" i="1"/>
  <c r="BB85" i="1"/>
  <c r="AU88" i="1"/>
  <c r="AV88" i="1"/>
  <c r="BA88" i="1"/>
  <c r="BB88" i="1"/>
  <c r="AU89" i="1"/>
  <c r="AV89" i="1"/>
  <c r="BA89" i="1"/>
  <c r="BB89" i="1"/>
  <c r="AU92" i="1"/>
  <c r="AV92" i="1"/>
  <c r="BA92" i="1"/>
  <c r="BB92" i="1"/>
  <c r="AU93" i="1"/>
  <c r="AV93" i="1"/>
  <c r="BA93" i="1"/>
  <c r="BB93" i="1"/>
  <c r="AU96" i="1"/>
  <c r="AV96" i="1"/>
  <c r="BA96" i="1"/>
  <c r="BB96" i="1"/>
  <c r="AU97" i="1"/>
  <c r="AV97" i="1"/>
  <c r="BA97" i="1"/>
  <c r="BB97" i="1"/>
  <c r="AU100" i="1"/>
  <c r="AV100" i="1"/>
  <c r="BA100" i="1"/>
  <c r="BB100" i="1"/>
  <c r="AU101" i="1"/>
  <c r="AV101" i="1"/>
  <c r="BA101" i="1"/>
  <c r="BB101" i="1"/>
  <c r="AU104" i="1"/>
  <c r="AV104" i="1"/>
  <c r="BA104" i="1"/>
  <c r="BB104" i="1"/>
  <c r="AU105" i="1"/>
  <c r="AV105" i="1"/>
  <c r="BA105" i="1"/>
  <c r="BB105" i="1"/>
  <c r="AU108" i="1"/>
  <c r="AV108" i="1"/>
  <c r="BA108" i="1"/>
  <c r="BB108" i="1"/>
  <c r="AU109" i="1"/>
  <c r="AV109" i="1"/>
  <c r="BA109" i="1"/>
  <c r="BB109" i="1"/>
  <c r="AU112" i="1"/>
  <c r="AV112" i="1"/>
  <c r="BA112" i="1"/>
  <c r="BB112" i="1"/>
  <c r="AU113" i="1"/>
  <c r="AV113" i="1"/>
  <c r="BA113" i="1"/>
  <c r="BB113" i="1"/>
  <c r="AU116" i="1"/>
  <c r="AV116" i="1"/>
  <c r="BA116" i="1"/>
  <c r="BB116" i="1"/>
  <c r="AU117" i="1"/>
  <c r="AV117" i="1"/>
  <c r="BA117" i="1"/>
  <c r="BB117" i="1"/>
  <c r="AU120" i="1"/>
  <c r="AV120" i="1"/>
  <c r="BA120" i="1"/>
  <c r="BB120" i="1"/>
  <c r="AU121" i="1"/>
  <c r="AV121" i="1"/>
  <c r="BA121" i="1"/>
  <c r="BB121" i="1"/>
  <c r="AU124" i="1"/>
  <c r="AV124" i="1"/>
  <c r="BA124" i="1"/>
  <c r="BB124" i="1"/>
  <c r="AU125" i="1"/>
  <c r="AV125" i="1"/>
  <c r="BA125" i="1"/>
  <c r="BB125" i="1"/>
  <c r="AU128" i="1"/>
  <c r="AV128" i="1"/>
  <c r="BA128" i="1"/>
  <c r="BB128" i="1"/>
  <c r="AU129" i="1"/>
  <c r="AV129" i="1"/>
  <c r="BA129" i="1"/>
  <c r="BB129" i="1"/>
  <c r="AU132" i="1"/>
  <c r="AV132" i="1"/>
  <c r="BA132" i="1"/>
  <c r="BB132" i="1"/>
  <c r="AU133" i="1"/>
  <c r="AV133" i="1"/>
  <c r="BA133" i="1"/>
  <c r="BB133" i="1"/>
  <c r="AU136" i="1"/>
  <c r="AV136" i="1"/>
  <c r="BA136" i="1"/>
  <c r="BB136" i="1"/>
  <c r="AU137" i="1"/>
  <c r="AV137" i="1"/>
  <c r="BA137" i="1"/>
  <c r="BB137" i="1"/>
  <c r="AU140" i="1"/>
  <c r="AV140" i="1"/>
  <c r="BA140" i="1"/>
  <c r="BB140" i="1"/>
  <c r="AU141" i="1"/>
  <c r="AV141" i="1"/>
  <c r="BA141" i="1"/>
  <c r="BB141" i="1"/>
  <c r="AU144" i="1"/>
  <c r="AV144" i="1"/>
  <c r="BA144" i="1"/>
  <c r="BB144" i="1"/>
  <c r="AU145" i="1"/>
  <c r="AV145" i="1"/>
  <c r="BA145" i="1"/>
  <c r="BB145" i="1"/>
  <c r="AU148" i="1"/>
  <c r="AV148" i="1"/>
  <c r="BA148" i="1"/>
  <c r="BB148" i="1"/>
  <c r="AU149" i="1"/>
  <c r="AV149" i="1"/>
  <c r="BA149" i="1"/>
  <c r="BB149" i="1"/>
  <c r="AU152" i="1"/>
  <c r="AV152" i="1"/>
  <c r="BA152" i="1"/>
  <c r="BB152" i="1"/>
  <c r="AU153" i="1"/>
  <c r="AV153" i="1"/>
  <c r="BA153" i="1"/>
  <c r="BB153" i="1"/>
  <c r="AU156" i="1"/>
  <c r="AV156" i="1"/>
  <c r="BA156" i="1"/>
  <c r="BB156" i="1"/>
  <c r="AU157" i="1"/>
  <c r="AV157" i="1"/>
  <c r="BA157" i="1"/>
  <c r="BB157" i="1"/>
  <c r="AU160" i="1"/>
  <c r="AV160" i="1"/>
  <c r="BA160" i="1"/>
  <c r="BB160" i="1"/>
  <c r="AU161" i="1"/>
  <c r="AV161" i="1"/>
  <c r="BA161" i="1"/>
  <c r="BB161" i="1"/>
  <c r="AU164" i="1"/>
  <c r="AV164" i="1"/>
  <c r="BA164" i="1"/>
  <c r="BB164" i="1"/>
  <c r="AU165" i="1"/>
  <c r="AV165" i="1"/>
  <c r="BA165" i="1"/>
  <c r="BB165" i="1"/>
  <c r="AU168" i="1"/>
  <c r="AV168" i="1"/>
  <c r="BA168" i="1"/>
  <c r="BB168" i="1"/>
  <c r="AU169" i="1"/>
  <c r="AV169" i="1"/>
  <c r="BA169" i="1"/>
  <c r="BB169" i="1"/>
  <c r="AU172" i="1"/>
  <c r="AV172" i="1"/>
  <c r="BA172" i="1"/>
  <c r="BB172" i="1"/>
  <c r="AU173" i="1"/>
  <c r="AV173" i="1"/>
  <c r="BA173" i="1"/>
  <c r="BB173" i="1"/>
  <c r="AU176" i="1"/>
  <c r="AV176" i="1"/>
  <c r="BA176" i="1"/>
  <c r="BB176" i="1"/>
  <c r="AU177" i="1"/>
  <c r="AV177" i="1"/>
  <c r="BA177" i="1"/>
  <c r="BB177" i="1"/>
  <c r="AT180" i="1"/>
  <c r="BA180" i="1"/>
  <c r="AT181" i="1"/>
  <c r="BA181" i="1"/>
  <c r="AL179" i="1"/>
  <c r="AP179" i="1" s="1"/>
  <c r="AX179" i="1" s="1"/>
  <c r="K179" i="1"/>
  <c r="M179" i="1" s="1"/>
  <c r="AL178" i="1"/>
  <c r="AP178" i="1" s="1"/>
  <c r="AX178" i="1" s="1"/>
  <c r="O178" i="1"/>
  <c r="M178" i="1"/>
  <c r="AG178" i="1" s="1"/>
  <c r="AL177" i="1"/>
  <c r="AP177" i="1" s="1"/>
  <c r="AX177" i="1" s="1"/>
  <c r="O177" i="1"/>
  <c r="M177" i="1"/>
  <c r="AG177" i="1" s="1"/>
  <c r="AL176" i="1"/>
  <c r="AP176" i="1" s="1"/>
  <c r="O176" i="1"/>
  <c r="M176" i="1"/>
  <c r="AK175" i="1"/>
  <c r="AJ175" i="1"/>
  <c r="O175" i="1"/>
  <c r="M175" i="1"/>
  <c r="AL174" i="1"/>
  <c r="O174" i="1"/>
  <c r="M174" i="1"/>
  <c r="AL173" i="1"/>
  <c r="AP173" i="1" s="1"/>
  <c r="AX173" i="1" s="1"/>
  <c r="O173" i="1"/>
  <c r="M173" i="1"/>
  <c r="R173" i="1" s="1"/>
  <c r="AH173" i="1" s="1"/>
  <c r="AL172" i="1"/>
  <c r="AP172" i="1" s="1"/>
  <c r="O172" i="1"/>
  <c r="M172" i="1"/>
  <c r="AG172" i="1" s="1"/>
  <c r="AL171" i="1"/>
  <c r="AP171" i="1" s="1"/>
  <c r="AX171" i="1" s="1"/>
  <c r="O171" i="1"/>
  <c r="M171" i="1"/>
  <c r="AL170" i="1"/>
  <c r="AP170" i="1" s="1"/>
  <c r="AX170" i="1" s="1"/>
  <c r="O170" i="1"/>
  <c r="M170" i="1"/>
  <c r="AG170" i="1" s="1"/>
  <c r="AL169" i="1"/>
  <c r="O169" i="1"/>
  <c r="M169" i="1"/>
  <c r="AL168" i="1"/>
  <c r="O168" i="1"/>
  <c r="M168" i="1"/>
  <c r="AL167" i="1"/>
  <c r="AP167" i="1" s="1"/>
  <c r="AX167" i="1" s="1"/>
  <c r="O167" i="1"/>
  <c r="M167" i="1"/>
  <c r="AL166" i="1"/>
  <c r="AP166" i="1" s="1"/>
  <c r="AX166" i="1" s="1"/>
  <c r="O166" i="1"/>
  <c r="M166" i="1"/>
  <c r="AL165" i="1"/>
  <c r="O165" i="1"/>
  <c r="M165" i="1"/>
  <c r="AL164" i="1"/>
  <c r="AP164" i="1" s="1"/>
  <c r="O164" i="1"/>
  <c r="M164" i="1"/>
  <c r="AG164" i="1" s="1"/>
  <c r="AL163" i="1"/>
  <c r="O163" i="1"/>
  <c r="M163" i="1"/>
  <c r="AG163" i="1" s="1"/>
  <c r="AI162" i="1"/>
  <c r="AL162" i="1" s="1"/>
  <c r="O162" i="1"/>
  <c r="M162" i="1"/>
  <c r="AL161" i="1"/>
  <c r="O161" i="1"/>
  <c r="M161" i="1"/>
  <c r="R161" i="1" s="1"/>
  <c r="O160" i="1"/>
  <c r="M160" i="1"/>
  <c r="AG160" i="1" s="1"/>
  <c r="AL159" i="1"/>
  <c r="AP159" i="1" s="1"/>
  <c r="AX159" i="1" s="1"/>
  <c r="O159" i="1"/>
  <c r="M159" i="1"/>
  <c r="R159" i="1" s="1"/>
  <c r="AH159" i="1" s="1"/>
  <c r="AL158" i="1"/>
  <c r="AP158" i="1" s="1"/>
  <c r="AX158" i="1" s="1"/>
  <c r="O158" i="1"/>
  <c r="M158" i="1"/>
  <c r="AG158" i="1" s="1"/>
  <c r="AL157" i="1"/>
  <c r="AP157" i="1" s="1"/>
  <c r="AX157" i="1" s="1"/>
  <c r="O157" i="1"/>
  <c r="M157" i="1"/>
  <c r="R157" i="1" s="1"/>
  <c r="AL156" i="1"/>
  <c r="O156" i="1"/>
  <c r="M156" i="1"/>
  <c r="AG156" i="1" s="1"/>
  <c r="AL155" i="1"/>
  <c r="O155" i="1"/>
  <c r="M155" i="1"/>
  <c r="AG155" i="1" s="1"/>
  <c r="AL154" i="1"/>
  <c r="AP154" i="1" s="1"/>
  <c r="AX154" i="1" s="1"/>
  <c r="K154" i="1"/>
  <c r="AL153" i="1"/>
  <c r="O153" i="1"/>
  <c r="M153" i="1"/>
  <c r="AG153" i="1" s="1"/>
  <c r="AL152" i="1"/>
  <c r="O152" i="1"/>
  <c r="M152" i="1"/>
  <c r="AG152" i="1" s="1"/>
  <c r="AL151" i="1"/>
  <c r="O151" i="1"/>
  <c r="M151" i="1"/>
  <c r="R151" i="1" s="1"/>
  <c r="AL150" i="1"/>
  <c r="AP150" i="1" s="1"/>
  <c r="AX150" i="1" s="1"/>
  <c r="O150" i="1"/>
  <c r="M150" i="1"/>
  <c r="AL149" i="1"/>
  <c r="O149" i="1"/>
  <c r="M149" i="1"/>
  <c r="AG149" i="1" s="1"/>
  <c r="AL148" i="1"/>
  <c r="AP148" i="1" s="1"/>
  <c r="K148" i="1"/>
  <c r="AL147" i="1"/>
  <c r="O147" i="1"/>
  <c r="M147" i="1"/>
  <c r="AG147" i="1" s="1"/>
  <c r="AL146" i="1"/>
  <c r="O146" i="1"/>
  <c r="M146" i="1"/>
  <c r="AL145" i="1"/>
  <c r="AP145" i="1" s="1"/>
  <c r="AX145" i="1" s="1"/>
  <c r="O145" i="1"/>
  <c r="M145" i="1"/>
  <c r="R145" i="1" s="1"/>
  <c r="AL144" i="1"/>
  <c r="AP144" i="1" s="1"/>
  <c r="O144" i="1"/>
  <c r="M144" i="1"/>
  <c r="R144" i="1" s="1"/>
  <c r="AL143" i="1"/>
  <c r="AP143" i="1" s="1"/>
  <c r="AX143" i="1" s="1"/>
  <c r="O143" i="1"/>
  <c r="M143" i="1"/>
  <c r="R143" i="1" s="1"/>
  <c r="AH143" i="1" s="1"/>
  <c r="AL142" i="1"/>
  <c r="AP142" i="1" s="1"/>
  <c r="AX142" i="1" s="1"/>
  <c r="O142" i="1"/>
  <c r="M142" i="1"/>
  <c r="AL141" i="1"/>
  <c r="O141" i="1"/>
  <c r="M141" i="1"/>
  <c r="R141" i="1" s="1"/>
  <c r="AL140" i="1"/>
  <c r="O140" i="1"/>
  <c r="M140" i="1"/>
  <c r="AG140" i="1" s="1"/>
  <c r="AL139" i="1"/>
  <c r="AP139" i="1" s="1"/>
  <c r="AX139" i="1" s="1"/>
  <c r="O139" i="1"/>
  <c r="M139" i="1"/>
  <c r="R139" i="1" s="1"/>
  <c r="AH139" i="1" s="1"/>
  <c r="AL138" i="1"/>
  <c r="O138" i="1"/>
  <c r="M138" i="1"/>
  <c r="AG138" i="1" s="1"/>
  <c r="AL137" i="1"/>
  <c r="O137" i="1"/>
  <c r="M137" i="1"/>
  <c r="AL136" i="1"/>
  <c r="AP136" i="1" s="1"/>
  <c r="O136" i="1"/>
  <c r="M136" i="1"/>
  <c r="AG136" i="1" s="1"/>
  <c r="AL135" i="1"/>
  <c r="AP135" i="1" s="1"/>
  <c r="AX135" i="1" s="1"/>
  <c r="O135" i="1"/>
  <c r="M135" i="1"/>
  <c r="AG135" i="1" s="1"/>
  <c r="AL134" i="1"/>
  <c r="AP134" i="1" s="1"/>
  <c r="AX134" i="1" s="1"/>
  <c r="O134" i="1"/>
  <c r="M134" i="1"/>
  <c r="AG134" i="1" s="1"/>
  <c r="AL133" i="1"/>
  <c r="AP133" i="1" s="1"/>
  <c r="AX133" i="1" s="1"/>
  <c r="O133" i="1"/>
  <c r="M133" i="1"/>
  <c r="AL132" i="1"/>
  <c r="AP132" i="1" s="1"/>
  <c r="O132" i="1"/>
  <c r="M132" i="1"/>
  <c r="R132" i="1" s="1"/>
  <c r="AL131" i="1"/>
  <c r="AP131" i="1" s="1"/>
  <c r="AX131" i="1" s="1"/>
  <c r="O131" i="1"/>
  <c r="M131" i="1"/>
  <c r="AL130" i="1"/>
  <c r="AP130" i="1" s="1"/>
  <c r="AX130" i="1" s="1"/>
  <c r="O130" i="1"/>
  <c r="M130" i="1"/>
  <c r="AL129" i="1"/>
  <c r="O129" i="1"/>
  <c r="M129" i="1"/>
  <c r="AG129" i="1" s="1"/>
  <c r="AL128" i="1"/>
  <c r="O128" i="1"/>
  <c r="M128" i="1"/>
  <c r="R128" i="1" s="1"/>
  <c r="AL127" i="1"/>
  <c r="AP127" i="1" s="1"/>
  <c r="AX127" i="1" s="1"/>
  <c r="O127" i="1"/>
  <c r="M127" i="1"/>
  <c r="R127" i="1" s="1"/>
  <c r="AL126" i="1"/>
  <c r="AP126" i="1" s="1"/>
  <c r="AX126" i="1" s="1"/>
  <c r="O126" i="1"/>
  <c r="M126" i="1"/>
  <c r="AG126" i="1" s="1"/>
  <c r="AL125" i="1"/>
  <c r="O125" i="1"/>
  <c r="M125" i="1"/>
  <c r="R125" i="1" s="1"/>
  <c r="AL124" i="1"/>
  <c r="AP124" i="1" s="1"/>
  <c r="O124" i="1"/>
  <c r="M124" i="1"/>
  <c r="R124" i="1" s="1"/>
  <c r="AL123" i="1"/>
  <c r="AP123" i="1" s="1"/>
  <c r="AX123" i="1" s="1"/>
  <c r="K123" i="1"/>
  <c r="AL122" i="1"/>
  <c r="AP122" i="1" s="1"/>
  <c r="AX122" i="1" s="1"/>
  <c r="K122" i="1"/>
  <c r="AL121" i="1"/>
  <c r="O121" i="1"/>
  <c r="M121" i="1"/>
  <c r="AL120" i="1"/>
  <c r="AP120" i="1" s="1"/>
  <c r="K120" i="1"/>
  <c r="AI119" i="1"/>
  <c r="AL119" i="1" s="1"/>
  <c r="AP119" i="1" s="1"/>
  <c r="AX119" i="1" s="1"/>
  <c r="O119" i="1"/>
  <c r="M119" i="1"/>
  <c r="AI118" i="1"/>
  <c r="AL118" i="1" s="1"/>
  <c r="O118" i="1"/>
  <c r="M118" i="1"/>
  <c r="AL117" i="1"/>
  <c r="AP117" i="1" s="1"/>
  <c r="AX117" i="1" s="1"/>
  <c r="O117" i="1"/>
  <c r="M117" i="1"/>
  <c r="R117" i="1" s="1"/>
  <c r="AL116" i="1"/>
  <c r="AP116" i="1" s="1"/>
  <c r="O116" i="1"/>
  <c r="M116" i="1"/>
  <c r="AL115" i="1"/>
  <c r="AP115" i="1" s="1"/>
  <c r="AX115" i="1" s="1"/>
  <c r="O115" i="1"/>
  <c r="M115" i="1"/>
  <c r="AG115" i="1" s="1"/>
  <c r="AL114" i="1"/>
  <c r="AP114" i="1" s="1"/>
  <c r="AX114" i="1" s="1"/>
  <c r="K114" i="1"/>
  <c r="M114" i="1" s="1"/>
  <c r="AG114" i="1" s="1"/>
  <c r="AL113" i="1"/>
  <c r="AP113" i="1" s="1"/>
  <c r="AX113" i="1" s="1"/>
  <c r="O113" i="1"/>
  <c r="M113" i="1"/>
  <c r="AL112" i="1"/>
  <c r="AP112" i="1" s="1"/>
  <c r="O112" i="1"/>
  <c r="M112" i="1"/>
  <c r="AL111" i="1"/>
  <c r="AP111" i="1" s="1"/>
  <c r="AX111" i="1" s="1"/>
  <c r="O111" i="1"/>
  <c r="M111" i="1"/>
  <c r="AL110" i="1"/>
  <c r="AP110" i="1" s="1"/>
  <c r="AX110" i="1" s="1"/>
  <c r="O110" i="1"/>
  <c r="M110" i="1"/>
  <c r="AL109" i="1"/>
  <c r="AP109" i="1" s="1"/>
  <c r="AX109" i="1" s="1"/>
  <c r="O109" i="1"/>
  <c r="M109" i="1"/>
  <c r="AL108" i="1"/>
  <c r="O108" i="1"/>
  <c r="M108" i="1"/>
  <c r="AG108" i="1" s="1"/>
  <c r="AL107" i="1"/>
  <c r="AP107" i="1" s="1"/>
  <c r="AX107" i="1" s="1"/>
  <c r="O107" i="1"/>
  <c r="M107" i="1"/>
  <c r="AG107" i="1" s="1"/>
  <c r="AL106" i="1"/>
  <c r="AP106" i="1" s="1"/>
  <c r="AX106" i="1" s="1"/>
  <c r="O106" i="1"/>
  <c r="M106" i="1"/>
  <c r="AL105" i="1"/>
  <c r="O105" i="1"/>
  <c r="M105" i="1"/>
  <c r="R105" i="1" s="1"/>
  <c r="AL104" i="1"/>
  <c r="O104" i="1"/>
  <c r="M104" i="1"/>
  <c r="R104" i="1" s="1"/>
  <c r="AL103" i="1"/>
  <c r="AP103" i="1" s="1"/>
  <c r="AX103" i="1" s="1"/>
  <c r="O103" i="1"/>
  <c r="M103" i="1"/>
  <c r="AG103" i="1" s="1"/>
  <c r="AL102" i="1"/>
  <c r="O102" i="1"/>
  <c r="M102" i="1"/>
  <c r="R102" i="1" s="1"/>
  <c r="AH102" i="1" s="1"/>
  <c r="AL101" i="1"/>
  <c r="K101" i="1"/>
  <c r="AL100" i="1"/>
  <c r="AP100" i="1" s="1"/>
  <c r="O100" i="1"/>
  <c r="M100" i="1"/>
  <c r="AL99" i="1"/>
  <c r="AP99" i="1" s="1"/>
  <c r="AX99" i="1" s="1"/>
  <c r="O99" i="1"/>
  <c r="M99" i="1"/>
  <c r="AG99" i="1" s="1"/>
  <c r="AL98" i="1"/>
  <c r="AP98" i="1" s="1"/>
  <c r="AX98" i="1" s="1"/>
  <c r="O98" i="1"/>
  <c r="M98" i="1"/>
  <c r="AL97" i="1"/>
  <c r="AP97" i="1" s="1"/>
  <c r="O97" i="1"/>
  <c r="M97" i="1"/>
  <c r="AL96" i="1"/>
  <c r="AP96" i="1" s="1"/>
  <c r="O96" i="1"/>
  <c r="M96" i="1"/>
  <c r="R96" i="1" s="1"/>
  <c r="AL95" i="1"/>
  <c r="AP95" i="1" s="1"/>
  <c r="AX95" i="1" s="1"/>
  <c r="O95" i="1"/>
  <c r="M95" i="1"/>
  <c r="R95" i="1" s="1"/>
  <c r="AH95" i="1" s="1"/>
  <c r="AL94" i="1"/>
  <c r="AP94" i="1" s="1"/>
  <c r="AX94" i="1" s="1"/>
  <c r="O94" i="1"/>
  <c r="M94" i="1"/>
  <c r="AG94" i="1" s="1"/>
  <c r="AL93" i="1"/>
  <c r="K93" i="1"/>
  <c r="AL92" i="1"/>
  <c r="O92" i="1"/>
  <c r="M92" i="1"/>
  <c r="AI91" i="1"/>
  <c r="AL91" i="1" s="1"/>
  <c r="AB91" i="1"/>
  <c r="W91" i="1"/>
  <c r="K91" i="1"/>
  <c r="AL90" i="1"/>
  <c r="AP90" i="1" s="1"/>
  <c r="AX90" i="1" s="1"/>
  <c r="AB90" i="1"/>
  <c r="W90" i="1"/>
  <c r="O90" i="1"/>
  <c r="M90" i="1"/>
  <c r="R90" i="1" s="1"/>
  <c r="AL89" i="1"/>
  <c r="AB89" i="1"/>
  <c r="W89" i="1"/>
  <c r="O89" i="1"/>
  <c r="M89" i="1"/>
  <c r="R89" i="1" s="1"/>
  <c r="AL88" i="1"/>
  <c r="AB88" i="1"/>
  <c r="U88" i="1"/>
  <c r="W88" i="1" s="1"/>
  <c r="O88" i="1"/>
  <c r="M88" i="1"/>
  <c r="AL87" i="1"/>
  <c r="AP87" i="1" s="1"/>
  <c r="AX87" i="1" s="1"/>
  <c r="AB87" i="1"/>
  <c r="W87" i="1"/>
  <c r="K87" i="1"/>
  <c r="M87" i="1" s="1"/>
  <c r="AL86" i="1"/>
  <c r="AB86" i="1"/>
  <c r="U86" i="1"/>
  <c r="W86" i="1" s="1"/>
  <c r="O86" i="1"/>
  <c r="M86" i="1"/>
  <c r="R86" i="1" s="1"/>
  <c r="AL85" i="1"/>
  <c r="AB85" i="1"/>
  <c r="W85" i="1"/>
  <c r="O85" i="1"/>
  <c r="M85" i="1"/>
  <c r="AL84" i="1"/>
  <c r="AB84" i="1"/>
  <c r="W84" i="1"/>
  <c r="O84" i="1"/>
  <c r="M84" i="1"/>
  <c r="AL83" i="1"/>
  <c r="AB83" i="1"/>
  <c r="W83" i="1"/>
  <c r="O83" i="1"/>
  <c r="M83" i="1"/>
  <c r="R83" i="1" s="1"/>
  <c r="AL82" i="1"/>
  <c r="AP82" i="1" s="1"/>
  <c r="AX82" i="1" s="1"/>
  <c r="AB82" i="1"/>
  <c r="U82" i="1"/>
  <c r="W82" i="1" s="1"/>
  <c r="O82" i="1"/>
  <c r="M82" i="1"/>
  <c r="AL81" i="1"/>
  <c r="AB81" i="1"/>
  <c r="W81" i="1"/>
  <c r="O81" i="1"/>
  <c r="M81" i="1"/>
  <c r="AL80" i="1"/>
  <c r="AB80" i="1"/>
  <c r="W80" i="1"/>
  <c r="K80" i="1"/>
  <c r="AL79" i="1"/>
  <c r="AB79" i="1"/>
  <c r="U79" i="1"/>
  <c r="W79" i="1" s="1"/>
  <c r="O79" i="1"/>
  <c r="M79" i="1"/>
  <c r="R79" i="1" s="1"/>
  <c r="AL78" i="1"/>
  <c r="AB78" i="1"/>
  <c r="W78" i="1"/>
  <c r="O78" i="1"/>
  <c r="M78" i="1"/>
  <c r="AL77" i="1"/>
  <c r="AB77" i="1"/>
  <c r="W77" i="1"/>
  <c r="O77" i="1"/>
  <c r="M77" i="1"/>
  <c r="AL76" i="1"/>
  <c r="AB76" i="1"/>
  <c r="W76" i="1"/>
  <c r="O76" i="1"/>
  <c r="M76" i="1"/>
  <c r="AL75" i="1"/>
  <c r="AB75" i="1"/>
  <c r="W75" i="1"/>
  <c r="O75" i="1"/>
  <c r="M75" i="1"/>
  <c r="AL74" i="1"/>
  <c r="AP74" i="1" s="1"/>
  <c r="AX74" i="1" s="1"/>
  <c r="AB74" i="1"/>
  <c r="W74" i="1"/>
  <c r="K74" i="1"/>
  <c r="M74" i="1" s="1"/>
  <c r="AI73" i="1"/>
  <c r="AL73" i="1" s="1"/>
  <c r="AB73" i="1"/>
  <c r="W73" i="1"/>
  <c r="K73" i="1"/>
  <c r="AL72" i="1"/>
  <c r="AB72" i="1"/>
  <c r="U72" i="1"/>
  <c r="W72" i="1" s="1"/>
  <c r="O72" i="1"/>
  <c r="M72" i="1"/>
  <c r="R72" i="1" s="1"/>
  <c r="AL71" i="1"/>
  <c r="AB71" i="1"/>
  <c r="W71" i="1"/>
  <c r="O71" i="1"/>
  <c r="M71" i="1"/>
  <c r="R71" i="1" s="1"/>
  <c r="AL70" i="1"/>
  <c r="AP70" i="1" s="1"/>
  <c r="AX70" i="1" s="1"/>
  <c r="AB70" i="1"/>
  <c r="W70" i="1"/>
  <c r="M70" i="1"/>
  <c r="R70" i="1" s="1"/>
  <c r="AL69" i="1"/>
  <c r="AB69" i="1"/>
  <c r="W69" i="1"/>
  <c r="O69" i="1"/>
  <c r="M69" i="1"/>
  <c r="AL68" i="1"/>
  <c r="AB68" i="1"/>
  <c r="U68" i="1"/>
  <c r="W68" i="1" s="1"/>
  <c r="O68" i="1"/>
  <c r="M68" i="1"/>
  <c r="AL67" i="1"/>
  <c r="Z67" i="1"/>
  <c r="AB67" i="1" s="1"/>
  <c r="U67" i="1"/>
  <c r="W67" i="1" s="1"/>
  <c r="O67" i="1"/>
  <c r="M67" i="1"/>
  <c r="R67" i="1" s="1"/>
  <c r="AL66" i="1"/>
  <c r="AB66" i="1"/>
  <c r="W66" i="1"/>
  <c r="O66" i="1"/>
  <c r="M66" i="1"/>
  <c r="R66" i="1" s="1"/>
  <c r="AL65" i="1"/>
  <c r="AB65" i="1"/>
  <c r="W65" i="1"/>
  <c r="K65" i="1"/>
  <c r="AL64" i="1"/>
  <c r="AB64" i="1"/>
  <c r="W64" i="1"/>
  <c r="O64" i="1"/>
  <c r="M64" i="1"/>
  <c r="AL63" i="1"/>
  <c r="AP63" i="1" s="1"/>
  <c r="AX63" i="1" s="1"/>
  <c r="AB63" i="1"/>
  <c r="W63" i="1"/>
  <c r="M63" i="1"/>
  <c r="R63" i="1" s="1"/>
  <c r="H63" i="1"/>
  <c r="O63" i="1" s="1"/>
  <c r="AL62" i="1"/>
  <c r="AB62" i="1"/>
  <c r="W62" i="1"/>
  <c r="M62" i="1"/>
  <c r="R62" i="1" s="1"/>
  <c r="H62" i="1"/>
  <c r="O62" i="1" s="1"/>
  <c r="AL61" i="1"/>
  <c r="AB61" i="1"/>
  <c r="W61" i="1"/>
  <c r="M61" i="1"/>
  <c r="H61" i="1"/>
  <c r="O61" i="1" s="1"/>
  <c r="AL60" i="1"/>
  <c r="AP60" i="1" s="1"/>
  <c r="AB60" i="1"/>
  <c r="W60" i="1"/>
  <c r="O60" i="1"/>
  <c r="M60" i="1"/>
  <c r="AL59" i="1"/>
  <c r="AP59" i="1" s="1"/>
  <c r="AX59" i="1" s="1"/>
  <c r="AB59" i="1"/>
  <c r="W59" i="1"/>
  <c r="O59" i="1"/>
  <c r="M59" i="1"/>
  <c r="R59" i="1" s="1"/>
  <c r="AL58" i="1"/>
  <c r="AP58" i="1" s="1"/>
  <c r="AX58" i="1" s="1"/>
  <c r="AB58" i="1"/>
  <c r="W58" i="1"/>
  <c r="O58" i="1"/>
  <c r="M58" i="1"/>
  <c r="R58" i="1" s="1"/>
  <c r="AL57" i="1"/>
  <c r="AB57" i="1"/>
  <c r="W57" i="1"/>
  <c r="O57" i="1"/>
  <c r="M57" i="1"/>
  <c r="AL56" i="1"/>
  <c r="AB56" i="1"/>
  <c r="W56" i="1"/>
  <c r="K56" i="1"/>
  <c r="M56" i="1" s="1"/>
  <c r="AL55" i="1"/>
  <c r="AP55" i="1" s="1"/>
  <c r="AX55" i="1" s="1"/>
  <c r="AB55" i="1"/>
  <c r="U55" i="1"/>
  <c r="W55" i="1" s="1"/>
  <c r="O55" i="1"/>
  <c r="M55" i="1"/>
  <c r="R55" i="1" s="1"/>
  <c r="AL54" i="1"/>
  <c r="AP54" i="1" s="1"/>
  <c r="AX54" i="1" s="1"/>
  <c r="AB54" i="1"/>
  <c r="W54" i="1"/>
  <c r="K54" i="1"/>
  <c r="M54" i="1" s="1"/>
  <c r="R54" i="1" s="1"/>
  <c r="AL53" i="1"/>
  <c r="AB53" i="1"/>
  <c r="W53" i="1"/>
  <c r="O53" i="1"/>
  <c r="M53" i="1"/>
  <c r="R53" i="1" s="1"/>
  <c r="AL52" i="1"/>
  <c r="AP52" i="1" s="1"/>
  <c r="AB52" i="1"/>
  <c r="W52" i="1"/>
  <c r="K52" i="1"/>
  <c r="M52" i="1" s="1"/>
  <c r="AL51" i="1"/>
  <c r="AB51" i="1"/>
  <c r="U51" i="1"/>
  <c r="W51" i="1" s="1"/>
  <c r="K51" i="1"/>
  <c r="AL50" i="1"/>
  <c r="AB50" i="1"/>
  <c r="W50" i="1"/>
  <c r="O50" i="1"/>
  <c r="M50" i="1"/>
  <c r="R50" i="1" s="1"/>
  <c r="AL49" i="1"/>
  <c r="AB49" i="1"/>
  <c r="W49" i="1"/>
  <c r="M49" i="1"/>
  <c r="AL48" i="1"/>
  <c r="AP48" i="1" s="1"/>
  <c r="AB48" i="1"/>
  <c r="U48" i="1"/>
  <c r="W48" i="1" s="1"/>
  <c r="O48" i="1"/>
  <c r="M48" i="1"/>
  <c r="AL47" i="1"/>
  <c r="AP47" i="1" s="1"/>
  <c r="AX47" i="1" s="1"/>
  <c r="AB47" i="1"/>
  <c r="W47" i="1"/>
  <c r="O47" i="1"/>
  <c r="M47" i="1"/>
  <c r="AL46" i="1"/>
  <c r="AB46" i="1"/>
  <c r="W46" i="1"/>
  <c r="O46" i="1"/>
  <c r="M46" i="1"/>
  <c r="R46" i="1" s="1"/>
  <c r="AL45" i="1"/>
  <c r="AB45" i="1"/>
  <c r="W45" i="1"/>
  <c r="O45" i="1"/>
  <c r="M45" i="1"/>
  <c r="R45" i="1" s="1"/>
  <c r="AL44" i="1"/>
  <c r="AB44" i="1"/>
  <c r="W44" i="1"/>
  <c r="O44" i="1"/>
  <c r="M44" i="1"/>
  <c r="AL43" i="1"/>
  <c r="AB43" i="1"/>
  <c r="W43" i="1"/>
  <c r="O43" i="1"/>
  <c r="M43" i="1"/>
  <c r="R43" i="1" s="1"/>
  <c r="AL42" i="1"/>
  <c r="AB42" i="1"/>
  <c r="W42" i="1"/>
  <c r="O42" i="1"/>
  <c r="M42" i="1"/>
  <c r="AL41" i="1"/>
  <c r="AB41" i="1"/>
  <c r="U41" i="1"/>
  <c r="W41" i="1" s="1"/>
  <c r="O41" i="1"/>
  <c r="M41" i="1"/>
  <c r="R41" i="1" s="1"/>
  <c r="AL40" i="1"/>
  <c r="AB40" i="1"/>
  <c r="W40" i="1"/>
  <c r="O40" i="1"/>
  <c r="M40" i="1"/>
  <c r="AL39" i="1"/>
  <c r="AB39" i="1"/>
  <c r="W39" i="1"/>
  <c r="O39" i="1"/>
  <c r="M39" i="1"/>
  <c r="AL38" i="1"/>
  <c r="AB38" i="1"/>
  <c r="W38" i="1"/>
  <c r="O38" i="1"/>
  <c r="M38" i="1"/>
  <c r="R38" i="1" s="1"/>
  <c r="AL37" i="1"/>
  <c r="AB37" i="1"/>
  <c r="W37" i="1"/>
  <c r="O37" i="1"/>
  <c r="M37" i="1"/>
  <c r="AL36" i="1"/>
  <c r="AB36" i="1"/>
  <c r="W36" i="1"/>
  <c r="O36" i="1"/>
  <c r="M36" i="1"/>
  <c r="AL35" i="1"/>
  <c r="AB35" i="1"/>
  <c r="W35" i="1"/>
  <c r="O35" i="1"/>
  <c r="M35" i="1"/>
  <c r="AL34" i="1"/>
  <c r="AB34" i="1"/>
  <c r="W34" i="1"/>
  <c r="O34" i="1"/>
  <c r="M34" i="1"/>
  <c r="R34" i="1" s="1"/>
  <c r="AL33" i="1"/>
  <c r="AB33" i="1"/>
  <c r="W33" i="1"/>
  <c r="O33" i="1"/>
  <c r="M33" i="1"/>
  <c r="AL32" i="1"/>
  <c r="AB32" i="1"/>
  <c r="W32" i="1"/>
  <c r="O32" i="1"/>
  <c r="M32" i="1"/>
  <c r="R32" i="1" s="1"/>
  <c r="AL31" i="1"/>
  <c r="AB31" i="1"/>
  <c r="W31" i="1"/>
  <c r="O31" i="1"/>
  <c r="M31" i="1"/>
  <c r="AL30" i="1"/>
  <c r="AB30" i="1"/>
  <c r="W30" i="1"/>
  <c r="K30" i="1"/>
  <c r="AL29" i="1"/>
  <c r="AB29" i="1"/>
  <c r="W29" i="1"/>
  <c r="O29" i="1"/>
  <c r="M29" i="1"/>
  <c r="AL28" i="1"/>
  <c r="AB28" i="1"/>
  <c r="W28" i="1"/>
  <c r="O28" i="1"/>
  <c r="M28" i="1"/>
  <c r="R28" i="1" s="1"/>
  <c r="AL27" i="1"/>
  <c r="AP27" i="1" s="1"/>
  <c r="AX27" i="1" s="1"/>
  <c r="AB27" i="1"/>
  <c r="W27" i="1"/>
  <c r="O27" i="1"/>
  <c r="M27" i="1"/>
  <c r="R27" i="1" s="1"/>
  <c r="AL26" i="1"/>
  <c r="AB26" i="1"/>
  <c r="W26" i="1"/>
  <c r="O26" i="1"/>
  <c r="M26" i="1"/>
  <c r="AL25" i="1"/>
  <c r="AB25" i="1"/>
  <c r="W25" i="1"/>
  <c r="O25" i="1"/>
  <c r="M25" i="1"/>
  <c r="AL24" i="1"/>
  <c r="AB24" i="1"/>
  <c r="W24" i="1"/>
  <c r="R24" i="1"/>
  <c r="O24" i="1"/>
  <c r="AL23" i="1"/>
  <c r="AB23" i="1"/>
  <c r="W23" i="1"/>
  <c r="AG23" i="1" s="1"/>
  <c r="R23" i="1"/>
  <c r="O23" i="1"/>
  <c r="AL22" i="1"/>
  <c r="AB22" i="1"/>
  <c r="W22" i="1"/>
  <c r="AG22" i="1" s="1"/>
  <c r="R22" i="1"/>
  <c r="O22" i="1"/>
  <c r="AL21" i="1"/>
  <c r="AB21" i="1"/>
  <c r="W21" i="1"/>
  <c r="O21" i="1"/>
  <c r="M21" i="1"/>
  <c r="N21" i="1" s="1"/>
  <c r="AL20" i="1"/>
  <c r="AB20" i="1"/>
  <c r="W20" i="1"/>
  <c r="R20" i="1"/>
  <c r="O20" i="1"/>
  <c r="AL19" i="1"/>
  <c r="AB19" i="1"/>
  <c r="W19" i="1"/>
  <c r="AG19" i="1" s="1"/>
  <c r="R19" i="1"/>
  <c r="O19" i="1"/>
  <c r="AL18" i="1"/>
  <c r="AB18" i="1"/>
  <c r="W18" i="1"/>
  <c r="R18" i="1"/>
  <c r="O18" i="1"/>
  <c r="I81" i="1"/>
  <c r="AL17" i="1"/>
  <c r="AB17" i="1"/>
  <c r="W17" i="1"/>
  <c r="O17" i="1"/>
  <c r="M17" i="1"/>
  <c r="AL16" i="1"/>
  <c r="AP16" i="1" s="1"/>
  <c r="AB16" i="1"/>
  <c r="W16" i="1"/>
  <c r="AG16" i="1" s="1"/>
  <c r="R16" i="1"/>
  <c r="O16" i="1"/>
  <c r="AL15" i="1"/>
  <c r="AP15" i="1" s="1"/>
  <c r="AX15" i="1" s="1"/>
  <c r="AB15" i="1"/>
  <c r="W15" i="1"/>
  <c r="AG15" i="1" s="1"/>
  <c r="R15" i="1"/>
  <c r="O15" i="1"/>
  <c r="AI14" i="1"/>
  <c r="AL14" i="1" s="1"/>
  <c r="AB14" i="1"/>
  <c r="W14" i="1"/>
  <c r="AG14" i="1" s="1"/>
  <c r="R14" i="1"/>
  <c r="O14" i="1"/>
  <c r="AL13" i="1"/>
  <c r="AB13" i="1"/>
  <c r="W13" i="1"/>
  <c r="AG13" i="1" s="1"/>
  <c r="R13" i="1"/>
  <c r="O13" i="1"/>
  <c r="AL12" i="1"/>
  <c r="AB12" i="1"/>
  <c r="W12" i="1"/>
  <c r="O12" i="1"/>
  <c r="M12" i="1"/>
  <c r="AL11" i="1"/>
  <c r="AP11" i="1" s="1"/>
  <c r="AX11" i="1" s="1"/>
  <c r="AB11" i="1"/>
  <c r="W11" i="1"/>
  <c r="AG11" i="1" s="1"/>
  <c r="R11" i="1"/>
  <c r="O11" i="1"/>
  <c r="AL10" i="1"/>
  <c r="AB10" i="1"/>
  <c r="W10" i="1"/>
  <c r="O10" i="1"/>
  <c r="M10" i="1"/>
  <c r="R10" i="1" s="1"/>
  <c r="AL9" i="1"/>
  <c r="AB9" i="1"/>
  <c r="W9" i="1"/>
  <c r="O9" i="1"/>
  <c r="M9" i="1"/>
  <c r="R9" i="1" s="1"/>
  <c r="AL8" i="1"/>
  <c r="AB8" i="1"/>
  <c r="W8" i="1"/>
  <c r="AG8" i="1" s="1"/>
  <c r="R8" i="1"/>
  <c r="O8" i="1"/>
  <c r="AB7" i="1"/>
  <c r="W7" i="1"/>
  <c r="AG7" i="1" s="1"/>
  <c r="R7" i="1"/>
  <c r="O7" i="1"/>
  <c r="AB6" i="1"/>
  <c r="W6" i="1"/>
  <c r="AG6" i="1" s="1"/>
  <c r="R6" i="1"/>
  <c r="O6" i="1"/>
  <c r="AB5" i="1"/>
  <c r="W5" i="1"/>
  <c r="AG5" i="1" s="1"/>
  <c r="R5" i="1"/>
  <c r="O5" i="1"/>
  <c r="N5" i="1"/>
  <c r="AI4" i="1"/>
  <c r="AI5" i="1" s="1"/>
  <c r="AB4" i="1"/>
  <c r="W4" i="1"/>
  <c r="R4" i="1"/>
  <c r="O4" i="1"/>
  <c r="N4" i="1"/>
  <c r="AN3" i="1"/>
  <c r="AX52" i="1" l="1"/>
  <c r="AX96" i="1"/>
  <c r="AR97" i="1"/>
  <c r="AR96" i="1"/>
  <c r="AX176" i="1"/>
  <c r="AR177" i="1"/>
  <c r="AR176" i="1"/>
  <c r="AX116" i="1"/>
  <c r="AQ117" i="1"/>
  <c r="AQ116" i="1"/>
  <c r="AX97" i="1"/>
  <c r="AX136" i="1"/>
  <c r="AX144" i="1"/>
  <c r="AX100" i="1"/>
  <c r="AX164" i="1"/>
  <c r="AX172" i="1"/>
  <c r="AX120" i="1"/>
  <c r="AX148" i="1"/>
  <c r="AX60" i="1"/>
  <c r="AX16" i="1"/>
  <c r="AX48" i="1"/>
  <c r="AX112" i="1"/>
  <c r="AR113" i="1"/>
  <c r="AR112" i="1"/>
  <c r="AX124" i="1"/>
  <c r="AX132" i="1"/>
  <c r="AR132" i="1"/>
  <c r="AR133" i="1"/>
  <c r="AR134" i="1" s="1"/>
  <c r="AS133" i="1" s="1"/>
  <c r="AV166" i="1"/>
  <c r="AW164" i="1" s="1"/>
  <c r="AV162" i="1"/>
  <c r="AW163" i="1" s="1"/>
  <c r="AV158" i="1"/>
  <c r="AW156" i="1" s="1"/>
  <c r="AV154" i="1"/>
  <c r="AW154" i="1" s="1"/>
  <c r="AV146" i="1"/>
  <c r="AW144" i="1" s="1"/>
  <c r="AV138" i="1"/>
  <c r="AW137" i="1" s="1"/>
  <c r="AV110" i="1"/>
  <c r="AW109" i="1" s="1"/>
  <c r="BB66" i="1"/>
  <c r="BC66" i="1" s="1"/>
  <c r="BB50" i="1"/>
  <c r="BC50" i="1" s="1"/>
  <c r="AV46" i="1"/>
  <c r="AW47" i="1" s="1"/>
  <c r="AV42" i="1"/>
  <c r="AW41" i="1" s="1"/>
  <c r="AV38" i="1"/>
  <c r="AW37" i="1" s="1"/>
  <c r="AV30" i="1"/>
  <c r="AV26" i="1"/>
  <c r="AW26" i="1" s="1"/>
  <c r="AG37" i="1"/>
  <c r="AG59" i="1"/>
  <c r="BB178" i="1"/>
  <c r="BC177" i="1" s="1"/>
  <c r="BB134" i="1"/>
  <c r="BC134" i="1" s="1"/>
  <c r="BB130" i="1"/>
  <c r="BC129" i="1" s="1"/>
  <c r="BB126" i="1"/>
  <c r="BC127" i="1" s="1"/>
  <c r="BB122" i="1"/>
  <c r="BC121" i="1" s="1"/>
  <c r="BB118" i="1"/>
  <c r="BC116" i="1" s="1"/>
  <c r="BB98" i="1"/>
  <c r="BC98" i="1" s="1"/>
  <c r="BB94" i="1"/>
  <c r="BC94" i="1" s="1"/>
  <c r="AG25" i="1"/>
  <c r="BB142" i="1"/>
  <c r="BC143" i="1" s="1"/>
  <c r="AG42" i="1"/>
  <c r="AV90" i="1"/>
  <c r="AW91" i="1" s="1"/>
  <c r="AV86" i="1"/>
  <c r="AW85" i="1" s="1"/>
  <c r="AV82" i="1"/>
  <c r="AW82" i="1" s="1"/>
  <c r="AV78" i="1"/>
  <c r="AW76" i="1" s="1"/>
  <c r="AV74" i="1"/>
  <c r="AW74" i="1" s="1"/>
  <c r="AV70" i="1"/>
  <c r="AW68" i="1" s="1"/>
  <c r="AV54" i="1"/>
  <c r="AW54" i="1" s="1"/>
  <c r="AV50" i="1"/>
  <c r="AW49" i="1" s="1"/>
  <c r="BB46" i="1"/>
  <c r="BC46" i="1" s="1"/>
  <c r="BB42" i="1"/>
  <c r="BC43" i="1" s="1"/>
  <c r="BB38" i="1"/>
  <c r="BC39" i="1" s="1"/>
  <c r="BB34" i="1"/>
  <c r="BC33" i="1" s="1"/>
  <c r="BB26" i="1"/>
  <c r="BC24" i="1" s="1"/>
  <c r="BB18" i="1"/>
  <c r="BC16" i="1" s="1"/>
  <c r="I8" i="1"/>
  <c r="AN8" i="1" s="1"/>
  <c r="AO8" i="1" s="1"/>
  <c r="AP8" i="1" s="1"/>
  <c r="I11" i="1"/>
  <c r="J11" i="1" s="1"/>
  <c r="I15" i="1"/>
  <c r="AN15" i="1" s="1"/>
  <c r="I7" i="1"/>
  <c r="J7" i="1" s="1"/>
  <c r="BB114" i="1"/>
  <c r="BC114" i="1" s="1"/>
  <c r="I14" i="1"/>
  <c r="AN14" i="1" s="1"/>
  <c r="AO14" i="1" s="1"/>
  <c r="AP14" i="1" s="1"/>
  <c r="AX14" i="1" s="1"/>
  <c r="I6" i="1"/>
  <c r="J6" i="1" s="1"/>
  <c r="I9" i="1"/>
  <c r="J9" i="1" s="1"/>
  <c r="I13" i="1"/>
  <c r="AN13" i="1" s="1"/>
  <c r="AO13" i="1" s="1"/>
  <c r="AP13" i="1" s="1"/>
  <c r="AX13" i="1" s="1"/>
  <c r="AV130" i="1"/>
  <c r="AW130" i="1" s="1"/>
  <c r="AV114" i="1"/>
  <c r="AW114" i="1" s="1"/>
  <c r="AV58" i="1"/>
  <c r="AW58" i="1" s="1"/>
  <c r="BB10" i="1"/>
  <c r="BC10" i="1" s="1"/>
  <c r="I10" i="1"/>
  <c r="AN10" i="1" s="1"/>
  <c r="AO10" i="1" s="1"/>
  <c r="AP10" i="1" s="1"/>
  <c r="BB146" i="1"/>
  <c r="BC146" i="1" s="1"/>
  <c r="BB138" i="1"/>
  <c r="BC139" i="1" s="1"/>
  <c r="AV102" i="1"/>
  <c r="AW102" i="1" s="1"/>
  <c r="I12" i="1"/>
  <c r="AN12" i="1" s="1"/>
  <c r="AO12" i="1" s="1"/>
  <c r="AP12" i="1" s="1"/>
  <c r="I16" i="1"/>
  <c r="AN16" i="1" s="1"/>
  <c r="BB70" i="1"/>
  <c r="BC70" i="1" s="1"/>
  <c r="BB58" i="1"/>
  <c r="BC56" i="1" s="1"/>
  <c r="BB54" i="1"/>
  <c r="BC52" i="1" s="1"/>
  <c r="AN5" i="1"/>
  <c r="AO5" i="1" s="1"/>
  <c r="I4" i="1"/>
  <c r="X52" i="1"/>
  <c r="AV134" i="1"/>
  <c r="AW133" i="1" s="1"/>
  <c r="AW139" i="1"/>
  <c r="BB174" i="1"/>
  <c r="BC173" i="1" s="1"/>
  <c r="BB170" i="1"/>
  <c r="BC168" i="1" s="1"/>
  <c r="AV98" i="1"/>
  <c r="AW98" i="1" s="1"/>
  <c r="AV94" i="1"/>
  <c r="AW92" i="1" s="1"/>
  <c r="BB62" i="1"/>
  <c r="BC62" i="1" s="1"/>
  <c r="BB6" i="1"/>
  <c r="BC7" i="1" s="1"/>
  <c r="AV178" i="1"/>
  <c r="AW178" i="1" s="1"/>
  <c r="AV174" i="1"/>
  <c r="AW175" i="1" s="1"/>
  <c r="AV170" i="1"/>
  <c r="AW170" i="1" s="1"/>
  <c r="BB166" i="1"/>
  <c r="BC167" i="1" s="1"/>
  <c r="BB158" i="1"/>
  <c r="BC156" i="1" s="1"/>
  <c r="BB154" i="1"/>
  <c r="BC155" i="1" s="1"/>
  <c r="AW145" i="1"/>
  <c r="AV62" i="1"/>
  <c r="AW62" i="1" s="1"/>
  <c r="AV10" i="1"/>
  <c r="AW8" i="1" s="1"/>
  <c r="AV6" i="1"/>
  <c r="AW5" i="1" s="1"/>
  <c r="BB150" i="1"/>
  <c r="BC149" i="1" s="1"/>
  <c r="AV142" i="1"/>
  <c r="AW142" i="1" s="1"/>
  <c r="AV126" i="1"/>
  <c r="AW127" i="1" s="1"/>
  <c r="AV122" i="1"/>
  <c r="AW121" i="1" s="1"/>
  <c r="BB14" i="1"/>
  <c r="BC13" i="1" s="1"/>
  <c r="AV150" i="1"/>
  <c r="AW151" i="1" s="1"/>
  <c r="BB110" i="1"/>
  <c r="BC110" i="1" s="1"/>
  <c r="BB106" i="1"/>
  <c r="BC107" i="1" s="1"/>
  <c r="BB102" i="1"/>
  <c r="BC102" i="1" s="1"/>
  <c r="AW31" i="1"/>
  <c r="AV14" i="1"/>
  <c r="AW14" i="1" s="1"/>
  <c r="BB86" i="1"/>
  <c r="BC87" i="1" s="1"/>
  <c r="AW86" i="1"/>
  <c r="AW87" i="1"/>
  <c r="BB82" i="1"/>
  <c r="BC83" i="1" s="1"/>
  <c r="BB162" i="1"/>
  <c r="BC160" i="1" s="1"/>
  <c r="BC65" i="1"/>
  <c r="BC67" i="1"/>
  <c r="AH22" i="1"/>
  <c r="AG79" i="1"/>
  <c r="AW136" i="1"/>
  <c r="BB22" i="1"/>
  <c r="BC20" i="1" s="1"/>
  <c r="AW147" i="1"/>
  <c r="AV106" i="1"/>
  <c r="AW107" i="1" s="1"/>
  <c r="AV118" i="1"/>
  <c r="AW119" i="1" s="1"/>
  <c r="AV22" i="1"/>
  <c r="AW21" i="1" s="1"/>
  <c r="N25" i="1"/>
  <c r="N8" i="1"/>
  <c r="AG69" i="1"/>
  <c r="AG151" i="1"/>
  <c r="R153" i="1"/>
  <c r="AH153" i="1" s="1"/>
  <c r="BC64" i="1"/>
  <c r="AV34" i="1"/>
  <c r="AW34" i="1" s="1"/>
  <c r="AH13" i="1"/>
  <c r="N37" i="1"/>
  <c r="AH151" i="1"/>
  <c r="BB74" i="1"/>
  <c r="BC74" i="1" s="1"/>
  <c r="AV66" i="1"/>
  <c r="AW66" i="1" s="1"/>
  <c r="AH5" i="1"/>
  <c r="AW146" i="1"/>
  <c r="BB90" i="1"/>
  <c r="BC91" i="1" s="1"/>
  <c r="BC71" i="1"/>
  <c r="AG18" i="1"/>
  <c r="X16" i="1"/>
  <c r="AG29" i="1"/>
  <c r="N57" i="1"/>
  <c r="AG81" i="1"/>
  <c r="AW123" i="1"/>
  <c r="AH23" i="1"/>
  <c r="AG34" i="1"/>
  <c r="AC72" i="1"/>
  <c r="S5" i="1"/>
  <c r="X13" i="1"/>
  <c r="X89" i="1"/>
  <c r="R155" i="1"/>
  <c r="AH155" i="1" s="1"/>
  <c r="R178" i="1"/>
  <c r="BC122" i="1"/>
  <c r="BC123" i="1"/>
  <c r="AW108" i="1"/>
  <c r="AW110" i="1"/>
  <c r="BB78" i="1"/>
  <c r="BC78" i="1" s="1"/>
  <c r="BC84" i="1"/>
  <c r="AW57" i="1"/>
  <c r="AW59" i="1"/>
  <c r="BC48" i="1"/>
  <c r="AW56" i="1"/>
  <c r="AW45" i="1"/>
  <c r="BC42" i="1"/>
  <c r="BC40" i="1"/>
  <c r="BB30" i="1"/>
  <c r="BC30" i="1" s="1"/>
  <c r="AW30" i="1"/>
  <c r="AW29" i="1"/>
  <c r="AW28" i="1"/>
  <c r="AW27" i="1"/>
  <c r="AW24" i="1"/>
  <c r="AW25" i="1"/>
  <c r="AV18" i="1"/>
  <c r="AW18" i="1" s="1"/>
  <c r="BC19" i="1"/>
  <c r="BC18" i="1"/>
  <c r="AC16" i="1"/>
  <c r="AC69" i="1"/>
  <c r="AG75" i="1"/>
  <c r="R115" i="1"/>
  <c r="AH115" i="1" s="1"/>
  <c r="AH117" i="1"/>
  <c r="AG159" i="1"/>
  <c r="AG53" i="1"/>
  <c r="AG12" i="1"/>
  <c r="AG55" i="1"/>
  <c r="AC20" i="1"/>
  <c r="R29" i="1"/>
  <c r="AH29" i="1" s="1"/>
  <c r="X33" i="1"/>
  <c r="AC44" i="1"/>
  <c r="AH54" i="1"/>
  <c r="AG66" i="1"/>
  <c r="AG87" i="1"/>
  <c r="AG139" i="1"/>
  <c r="R172" i="1"/>
  <c r="AH172" i="1" s="1"/>
  <c r="R37" i="1"/>
  <c r="AH37" i="1" s="1"/>
  <c r="AG46" i="1"/>
  <c r="X80" i="1"/>
  <c r="AC84" i="1"/>
  <c r="R163" i="1"/>
  <c r="AH163" i="1" s="1"/>
  <c r="AC13" i="1"/>
  <c r="AH15" i="1"/>
  <c r="AH19" i="1"/>
  <c r="AG28" i="1"/>
  <c r="X77" i="1"/>
  <c r="X17" i="1"/>
  <c r="N40" i="1"/>
  <c r="AG49" i="1"/>
  <c r="AC60" i="1"/>
  <c r="AH63" i="1"/>
  <c r="AC64" i="1"/>
  <c r="N85" i="1"/>
  <c r="S4" i="1"/>
  <c r="AH6" i="1"/>
  <c r="AC9" i="1"/>
  <c r="AG27" i="1"/>
  <c r="AC41" i="1"/>
  <c r="AG48" i="1"/>
  <c r="N68" i="1"/>
  <c r="AC77" i="1"/>
  <c r="AG102" i="1"/>
  <c r="N140" i="1"/>
  <c r="AG144" i="1"/>
  <c r="R150" i="1"/>
  <c r="AH150" i="1" s="1"/>
  <c r="AC21" i="1"/>
  <c r="X76" i="1"/>
  <c r="X5" i="1"/>
  <c r="AG57" i="1"/>
  <c r="AH62" i="1"/>
  <c r="R107" i="1"/>
  <c r="AH107" i="1" s="1"/>
  <c r="N116" i="1"/>
  <c r="R177" i="1"/>
  <c r="AH177" i="1" s="1"/>
  <c r="X25" i="1"/>
  <c r="X4" i="1"/>
  <c r="X12" i="1"/>
  <c r="AC12" i="1"/>
  <c r="X32" i="1"/>
  <c r="AC36" i="1"/>
  <c r="N44" i="1"/>
  <c r="AC73" i="1"/>
  <c r="AG77" i="1"/>
  <c r="AH89" i="1"/>
  <c r="AG105" i="1"/>
  <c r="N113" i="1"/>
  <c r="R156" i="1"/>
  <c r="AH156" i="1" s="1"/>
  <c r="AG9" i="1"/>
  <c r="AC32" i="1"/>
  <c r="AC33" i="1"/>
  <c r="AC49" i="1"/>
  <c r="AG85" i="1"/>
  <c r="N176" i="1"/>
  <c r="X8" i="1"/>
  <c r="AG4" i="1"/>
  <c r="N9" i="1"/>
  <c r="AC17" i="1"/>
  <c r="I24" i="1"/>
  <c r="J24" i="1" s="1"/>
  <c r="AG32" i="1"/>
  <c r="X44" i="1"/>
  <c r="R57" i="1"/>
  <c r="AH57" i="1" s="1"/>
  <c r="X61" i="1"/>
  <c r="X65" i="1"/>
  <c r="AC68" i="1"/>
  <c r="AC80" i="1"/>
  <c r="AG90" i="1"/>
  <c r="AG128" i="1"/>
  <c r="AG132" i="1"/>
  <c r="R134" i="1"/>
  <c r="AH134" i="1" s="1"/>
  <c r="AQ96" i="1"/>
  <c r="AQ97" i="1"/>
  <c r="X41" i="1"/>
  <c r="S9" i="1"/>
  <c r="AH14" i="1"/>
  <c r="N36" i="1"/>
  <c r="AC40" i="1"/>
  <c r="AC76" i="1"/>
  <c r="AG83" i="1"/>
  <c r="AG95" i="1"/>
  <c r="R116" i="1"/>
  <c r="AG124" i="1"/>
  <c r="AG21" i="1"/>
  <c r="N24" i="1"/>
  <c r="AC28" i="1"/>
  <c r="AH32" i="1"/>
  <c r="R36" i="1"/>
  <c r="AH36" i="1" s="1"/>
  <c r="AG45" i="1"/>
  <c r="R49" i="1"/>
  <c r="AH49" i="1" s="1"/>
  <c r="X60" i="1"/>
  <c r="N96" i="1"/>
  <c r="N104" i="1"/>
  <c r="N112" i="1"/>
  <c r="AH157" i="1"/>
  <c r="S8" i="1"/>
  <c r="I21" i="1"/>
  <c r="J21" i="1" s="1"/>
  <c r="R25" i="1"/>
  <c r="AH25" i="1" s="1"/>
  <c r="AG31" i="1"/>
  <c r="AG44" i="1"/>
  <c r="AH70" i="1"/>
  <c r="AG89" i="1"/>
  <c r="M101" i="1"/>
  <c r="R101" i="1" s="1"/>
  <c r="R136" i="1"/>
  <c r="AH136" i="1" s="1"/>
  <c r="N141" i="1"/>
  <c r="AG141" i="1"/>
  <c r="AG143" i="1"/>
  <c r="R147" i="1"/>
  <c r="AH147" i="1" s="1"/>
  <c r="R149" i="1"/>
  <c r="AH149" i="1" s="1"/>
  <c r="AG150" i="1"/>
  <c r="R158" i="1"/>
  <c r="AH158" i="1" s="1"/>
  <c r="R176" i="1"/>
  <c r="AH176" i="1" s="1"/>
  <c r="AH11" i="1"/>
  <c r="N12" i="1"/>
  <c r="I19" i="1"/>
  <c r="AN19" i="1" s="1"/>
  <c r="AO19" i="1" s="1"/>
  <c r="AP19" i="1" s="1"/>
  <c r="AX19" i="1" s="1"/>
  <c r="I20" i="1"/>
  <c r="AN20" i="1" s="1"/>
  <c r="AO20" i="1" s="1"/>
  <c r="AP20" i="1" s="1"/>
  <c r="AH28" i="1"/>
  <c r="R48" i="1"/>
  <c r="AH48" i="1" s="1"/>
  <c r="AG58" i="1"/>
  <c r="AG71" i="1"/>
  <c r="R85" i="1"/>
  <c r="AH85" i="1" s="1"/>
  <c r="AG104" i="1"/>
  <c r="R112" i="1"/>
  <c r="AH112" i="1" s="1"/>
  <c r="R130" i="1"/>
  <c r="AH130" i="1" s="1"/>
  <c r="R146" i="1"/>
  <c r="AH146" i="1" s="1"/>
  <c r="R170" i="1"/>
  <c r="AH170" i="1" s="1"/>
  <c r="AH8" i="1"/>
  <c r="M30" i="1"/>
  <c r="R31" i="1"/>
  <c r="AH31" i="1" s="1"/>
  <c r="AH45" i="1"/>
  <c r="X81" i="1"/>
  <c r="AG86" i="1"/>
  <c r="N109" i="1"/>
  <c r="R109" i="1"/>
  <c r="AH109" i="1" s="1"/>
  <c r="AG112" i="1"/>
  <c r="N133" i="1"/>
  <c r="N145" i="1"/>
  <c r="AH145" i="1"/>
  <c r="N157" i="1"/>
  <c r="AG161" i="1"/>
  <c r="AH178" i="1"/>
  <c r="AH58" i="1"/>
  <c r="AH86" i="1"/>
  <c r="AC8" i="1"/>
  <c r="R21" i="1"/>
  <c r="S20" i="1" s="1"/>
  <c r="AH27" i="1"/>
  <c r="R39" i="1"/>
  <c r="AH39" i="1" s="1"/>
  <c r="X40" i="1"/>
  <c r="N45" i="1"/>
  <c r="AG63" i="1"/>
  <c r="AC65" i="1"/>
  <c r="AG67" i="1"/>
  <c r="R75" i="1"/>
  <c r="AH75" i="1" s="1"/>
  <c r="AH83" i="1"/>
  <c r="R103" i="1"/>
  <c r="AH103" i="1" s="1"/>
  <c r="AH128" i="1"/>
  <c r="R129" i="1"/>
  <c r="AH129" i="1" s="1"/>
  <c r="AG130" i="1"/>
  <c r="N132" i="1"/>
  <c r="R135" i="1"/>
  <c r="AH135" i="1" s="1"/>
  <c r="N144" i="1"/>
  <c r="AG146" i="1"/>
  <c r="AG157" i="1"/>
  <c r="AH161" i="1"/>
  <c r="J5" i="1"/>
  <c r="AH7" i="1"/>
  <c r="AG10" i="1"/>
  <c r="AH18" i="1"/>
  <c r="AG24" i="1"/>
  <c r="AH38" i="1"/>
  <c r="AH43" i="1"/>
  <c r="R44" i="1"/>
  <c r="AH44" i="1" s="1"/>
  <c r="AG61" i="1"/>
  <c r="AC81" i="1"/>
  <c r="AG100" i="1"/>
  <c r="N105" i="1"/>
  <c r="R108" i="1"/>
  <c r="AH108" i="1" s="1"/>
  <c r="AG109" i="1"/>
  <c r="M120" i="1"/>
  <c r="AG120" i="1" s="1"/>
  <c r="X21" i="1"/>
  <c r="AH20" i="1"/>
  <c r="AG20" i="1"/>
  <c r="X20" i="1"/>
  <c r="AB93" i="1"/>
  <c r="AB92" i="1"/>
  <c r="AC5" i="1"/>
  <c r="AC4" i="1"/>
  <c r="AI6" i="1"/>
  <c r="AL5" i="1"/>
  <c r="AH4" i="1"/>
  <c r="J81" i="1"/>
  <c r="AN81" i="1"/>
  <c r="AO81" i="1" s="1"/>
  <c r="AP81" i="1" s="1"/>
  <c r="AH10" i="1"/>
  <c r="N13" i="1"/>
  <c r="N16" i="1"/>
  <c r="I17" i="1"/>
  <c r="X9" i="1"/>
  <c r="N20" i="1"/>
  <c r="N33" i="1"/>
  <c r="X37" i="1"/>
  <c r="AG36" i="1"/>
  <c r="X36" i="1"/>
  <c r="I33" i="1"/>
  <c r="R12" i="1"/>
  <c r="AH16" i="1"/>
  <c r="N17" i="1"/>
  <c r="AH24" i="1"/>
  <c r="AI175" i="1"/>
  <c r="AL175" i="1" s="1"/>
  <c r="AI160" i="1"/>
  <c r="AL160" i="1" s="1"/>
  <c r="AP160" i="1" s="1"/>
  <c r="I179" i="1"/>
  <c r="I178" i="1"/>
  <c r="I177" i="1"/>
  <c r="I176" i="1"/>
  <c r="I175" i="1"/>
  <c r="I173" i="1"/>
  <c r="I172" i="1"/>
  <c r="I174" i="1"/>
  <c r="I166" i="1"/>
  <c r="I165" i="1"/>
  <c r="I169" i="1"/>
  <c r="I168" i="1"/>
  <c r="I171" i="1"/>
  <c r="I167" i="1"/>
  <c r="I164" i="1"/>
  <c r="I162" i="1"/>
  <c r="I170" i="1"/>
  <c r="I163" i="1"/>
  <c r="I160" i="1"/>
  <c r="I161" i="1"/>
  <c r="I158" i="1"/>
  <c r="I159" i="1"/>
  <c r="I157" i="1"/>
  <c r="I156" i="1"/>
  <c r="I154" i="1"/>
  <c r="I147" i="1"/>
  <c r="I148" i="1"/>
  <c r="I150" i="1"/>
  <c r="I149" i="1"/>
  <c r="I146" i="1"/>
  <c r="I151" i="1"/>
  <c r="I155" i="1"/>
  <c r="I153" i="1"/>
  <c r="I140" i="1"/>
  <c r="I136" i="1"/>
  <c r="I152" i="1"/>
  <c r="I145" i="1"/>
  <c r="I137" i="1"/>
  <c r="I139" i="1"/>
  <c r="I144" i="1"/>
  <c r="I141" i="1"/>
  <c r="I143" i="1"/>
  <c r="I138" i="1"/>
  <c r="I131" i="1"/>
  <c r="I132" i="1"/>
  <c r="I134" i="1"/>
  <c r="I133" i="1"/>
  <c r="I130" i="1"/>
  <c r="I129" i="1"/>
  <c r="I128" i="1"/>
  <c r="I135" i="1"/>
  <c r="I120" i="1"/>
  <c r="I118" i="1"/>
  <c r="I127" i="1"/>
  <c r="I122" i="1"/>
  <c r="I121" i="1"/>
  <c r="I142" i="1"/>
  <c r="I126" i="1"/>
  <c r="I124" i="1"/>
  <c r="I123" i="1"/>
  <c r="I112" i="1"/>
  <c r="I113" i="1"/>
  <c r="I115" i="1"/>
  <c r="I114" i="1"/>
  <c r="I116" i="1"/>
  <c r="I119" i="1"/>
  <c r="I111" i="1"/>
  <c r="I125" i="1"/>
  <c r="I109" i="1"/>
  <c r="I106" i="1"/>
  <c r="I105" i="1"/>
  <c r="I104" i="1"/>
  <c r="I117" i="1"/>
  <c r="I107" i="1"/>
  <c r="I102" i="1"/>
  <c r="I108" i="1"/>
  <c r="I103" i="1"/>
  <c r="I100" i="1"/>
  <c r="I99" i="1"/>
  <c r="I101" i="1"/>
  <c r="I97" i="1"/>
  <c r="I92" i="1"/>
  <c r="I89" i="1"/>
  <c r="I110" i="1"/>
  <c r="I96" i="1"/>
  <c r="I95" i="1"/>
  <c r="I98" i="1"/>
  <c r="I94" i="1"/>
  <c r="I90" i="1"/>
  <c r="I87" i="1"/>
  <c r="I82" i="1"/>
  <c r="I80" i="1"/>
  <c r="I78" i="1"/>
  <c r="I85" i="1"/>
  <c r="I88" i="1"/>
  <c r="I83" i="1"/>
  <c r="I93" i="1"/>
  <c r="I91" i="1"/>
  <c r="I86" i="1"/>
  <c r="I84" i="1"/>
  <c r="I76" i="1"/>
  <c r="I73" i="1"/>
  <c r="I65" i="1"/>
  <c r="I75" i="1"/>
  <c r="I69" i="1"/>
  <c r="I67" i="1"/>
  <c r="I74" i="1"/>
  <c r="I79" i="1"/>
  <c r="I77" i="1"/>
  <c r="I66" i="1"/>
  <c r="I64" i="1"/>
  <c r="I72" i="1"/>
  <c r="I68" i="1"/>
  <c r="I71" i="1"/>
  <c r="I60" i="1"/>
  <c r="I58" i="1"/>
  <c r="I56" i="1"/>
  <c r="I45" i="1"/>
  <c r="I42" i="1"/>
  <c r="I47" i="1"/>
  <c r="I57" i="1"/>
  <c r="I52" i="1"/>
  <c r="I49" i="1"/>
  <c r="I55" i="1"/>
  <c r="I63" i="1"/>
  <c r="AN63" i="1" s="1"/>
  <c r="I53" i="1"/>
  <c r="I50" i="1"/>
  <c r="I46" i="1"/>
  <c r="I44" i="1"/>
  <c r="I43" i="1"/>
  <c r="I70" i="1"/>
  <c r="I59" i="1"/>
  <c r="I54" i="1"/>
  <c r="I48" i="1"/>
  <c r="I35" i="1"/>
  <c r="I51" i="1"/>
  <c r="I39" i="1"/>
  <c r="I29" i="1"/>
  <c r="I34" i="1"/>
  <c r="I32" i="1"/>
  <c r="I37" i="1"/>
  <c r="I31" i="1"/>
  <c r="I25" i="1"/>
  <c r="I40" i="1"/>
  <c r="I41" i="1"/>
  <c r="I30" i="1"/>
  <c r="I28" i="1"/>
  <c r="I27" i="1"/>
  <c r="I38" i="1"/>
  <c r="I36" i="1"/>
  <c r="I26" i="1"/>
  <c r="I23" i="1"/>
  <c r="AH34" i="1"/>
  <c r="AL4" i="1"/>
  <c r="W92" i="1"/>
  <c r="W93" i="1"/>
  <c r="AH9" i="1"/>
  <c r="R17" i="1"/>
  <c r="AG17" i="1"/>
  <c r="I18" i="1"/>
  <c r="X24" i="1"/>
  <c r="AH50" i="1"/>
  <c r="I22" i="1"/>
  <c r="AC24" i="1"/>
  <c r="AC25" i="1"/>
  <c r="AG35" i="1"/>
  <c r="R35" i="1"/>
  <c r="AH35" i="1" s="1"/>
  <c r="AG26" i="1"/>
  <c r="X29" i="1"/>
  <c r="N32" i="1"/>
  <c r="AC37" i="1"/>
  <c r="AG38" i="1"/>
  <c r="R40" i="1"/>
  <c r="AG40" i="1"/>
  <c r="AH46" i="1"/>
  <c r="N53" i="1"/>
  <c r="AG52" i="1"/>
  <c r="R52" i="1"/>
  <c r="AH52" i="1" s="1"/>
  <c r="N52" i="1"/>
  <c r="AC29" i="1"/>
  <c r="R47" i="1"/>
  <c r="AG47" i="1"/>
  <c r="AC53" i="1"/>
  <c r="AC52" i="1"/>
  <c r="AH53" i="1"/>
  <c r="R26" i="1"/>
  <c r="AH26" i="1" s="1"/>
  <c r="X28" i="1"/>
  <c r="N41" i="1"/>
  <c r="X49" i="1"/>
  <c r="X48" i="1"/>
  <c r="N61" i="1"/>
  <c r="AG60" i="1"/>
  <c r="R60" i="1"/>
  <c r="AH60" i="1" s="1"/>
  <c r="N60" i="1"/>
  <c r="AG41" i="1"/>
  <c r="AC48" i="1"/>
  <c r="X57" i="1"/>
  <c r="X56" i="1"/>
  <c r="R33" i="1"/>
  <c r="AH33" i="1" s="1"/>
  <c r="AG33" i="1"/>
  <c r="AG39" i="1"/>
  <c r="AH41" i="1"/>
  <c r="AH55" i="1"/>
  <c r="AC56" i="1"/>
  <c r="X45" i="1"/>
  <c r="AG54" i="1"/>
  <c r="AC57" i="1"/>
  <c r="X64" i="1"/>
  <c r="AH66" i="1"/>
  <c r="X69" i="1"/>
  <c r="X68" i="1"/>
  <c r="M73" i="1"/>
  <c r="R42" i="1"/>
  <c r="AH42" i="1" s="1"/>
  <c r="AG43" i="1"/>
  <c r="AC45" i="1"/>
  <c r="AG50" i="1"/>
  <c r="M51" i="1"/>
  <c r="N56" i="1"/>
  <c r="AH59" i="1"/>
  <c r="R56" i="1"/>
  <c r="AG56" i="1"/>
  <c r="X72" i="1"/>
  <c r="AG72" i="1"/>
  <c r="X53" i="1"/>
  <c r="X73" i="1"/>
  <c r="N77" i="1"/>
  <c r="AG76" i="1"/>
  <c r="R76" i="1"/>
  <c r="N76" i="1"/>
  <c r="I61" i="1"/>
  <c r="AN61" i="1" s="1"/>
  <c r="AO61" i="1" s="1"/>
  <c r="AP61" i="1" s="1"/>
  <c r="AX61" i="1" s="1"/>
  <c r="AC61" i="1"/>
  <c r="AG68" i="1"/>
  <c r="AG78" i="1"/>
  <c r="R78" i="1"/>
  <c r="AH78" i="1" s="1"/>
  <c r="I62" i="1"/>
  <c r="M65" i="1"/>
  <c r="R65" i="1" s="1"/>
  <c r="AH72" i="1"/>
  <c r="R61" i="1"/>
  <c r="AH61" i="1" s="1"/>
  <c r="AG62" i="1"/>
  <c r="R64" i="1"/>
  <c r="AG64" i="1"/>
  <c r="AH67" i="1"/>
  <c r="N69" i="1"/>
  <c r="AG70" i="1"/>
  <c r="R74" i="1"/>
  <c r="AH74" i="1" s="1"/>
  <c r="R77" i="1"/>
  <c r="AH77" i="1" s="1"/>
  <c r="R69" i="1"/>
  <c r="AH69" i="1" s="1"/>
  <c r="AH71" i="1"/>
  <c r="AG74" i="1"/>
  <c r="M80" i="1"/>
  <c r="R68" i="1"/>
  <c r="X85" i="1"/>
  <c r="AG82" i="1"/>
  <c r="R82" i="1"/>
  <c r="AH82" i="1" s="1"/>
  <c r="AC85" i="1"/>
  <c r="R87" i="1"/>
  <c r="AH87" i="1" s="1"/>
  <c r="M91" i="1"/>
  <c r="R91" i="1" s="1"/>
  <c r="X84" i="1"/>
  <c r="X88" i="1"/>
  <c r="AH79" i="1"/>
  <c r="N84" i="1"/>
  <c r="AC88" i="1"/>
  <c r="AC89" i="1"/>
  <c r="AG88" i="1"/>
  <c r="R88" i="1"/>
  <c r="R84" i="1"/>
  <c r="AH84" i="1" s="1"/>
  <c r="AG84" i="1"/>
  <c r="R81" i="1"/>
  <c r="AH81" i="1" s="1"/>
  <c r="N97" i="1"/>
  <c r="R92" i="1"/>
  <c r="AG92" i="1"/>
  <c r="R97" i="1"/>
  <c r="AG98" i="1"/>
  <c r="R98" i="1"/>
  <c r="AH98" i="1" s="1"/>
  <c r="AH90" i="1"/>
  <c r="M93" i="1"/>
  <c r="N93" i="1" s="1"/>
  <c r="R94" i="1"/>
  <c r="AH94" i="1" s="1"/>
  <c r="AG96" i="1"/>
  <c r="AH96" i="1"/>
  <c r="AG97" i="1"/>
  <c r="AH104" i="1"/>
  <c r="AH105" i="1"/>
  <c r="AG110" i="1"/>
  <c r="R110" i="1"/>
  <c r="AH110" i="1" s="1"/>
  <c r="R106" i="1"/>
  <c r="AG119" i="1"/>
  <c r="R119" i="1"/>
  <c r="AH119" i="1" s="1"/>
  <c r="R99" i="1"/>
  <c r="AH99" i="1" s="1"/>
  <c r="AG106" i="1"/>
  <c r="AQ112" i="1"/>
  <c r="AQ113" i="1"/>
  <c r="AG121" i="1"/>
  <c r="R121" i="1"/>
  <c r="AH121" i="1" s="1"/>
  <c r="R100" i="1"/>
  <c r="R114" i="1"/>
  <c r="AH114" i="1" s="1"/>
  <c r="AG117" i="1"/>
  <c r="R113" i="1"/>
  <c r="R111" i="1"/>
  <c r="AG116" i="1"/>
  <c r="N117" i="1"/>
  <c r="N108" i="1"/>
  <c r="AH116" i="1"/>
  <c r="M122" i="1"/>
  <c r="AG111" i="1"/>
  <c r="AG113" i="1"/>
  <c r="N129" i="1"/>
  <c r="AG131" i="1"/>
  <c r="R131" i="1"/>
  <c r="AH131" i="1" s="1"/>
  <c r="N128" i="1"/>
  <c r="AG125" i="1"/>
  <c r="AH125" i="1"/>
  <c r="R118" i="1"/>
  <c r="M123" i="1"/>
  <c r="AH124" i="1"/>
  <c r="N125" i="1"/>
  <c r="R126" i="1"/>
  <c r="S125" i="1" s="1"/>
  <c r="N124" i="1"/>
  <c r="AG118" i="1"/>
  <c r="AQ132" i="1"/>
  <c r="AQ133" i="1"/>
  <c r="AH127" i="1"/>
  <c r="AG127" i="1"/>
  <c r="AH132" i="1"/>
  <c r="R133" i="1"/>
  <c r="AH133" i="1" s="1"/>
  <c r="AG133" i="1"/>
  <c r="AG137" i="1"/>
  <c r="R137" i="1"/>
  <c r="N136" i="1"/>
  <c r="N137" i="1"/>
  <c r="R142" i="1"/>
  <c r="AH142" i="1" s="1"/>
  <c r="M154" i="1"/>
  <c r="N153" i="1" s="1"/>
  <c r="R140" i="1"/>
  <c r="AH140" i="1" s="1"/>
  <c r="AH141" i="1"/>
  <c r="AG142" i="1"/>
  <c r="R138" i="1"/>
  <c r="AH138" i="1" s="1"/>
  <c r="M148" i="1"/>
  <c r="AH144" i="1"/>
  <c r="AG145" i="1"/>
  <c r="R152" i="1"/>
  <c r="R160" i="1"/>
  <c r="N161" i="1"/>
  <c r="N160" i="1"/>
  <c r="AG162" i="1"/>
  <c r="R162" i="1"/>
  <c r="AH162" i="1" s="1"/>
  <c r="N156" i="1"/>
  <c r="AG169" i="1"/>
  <c r="R169" i="1"/>
  <c r="AH169" i="1" s="1"/>
  <c r="R165" i="1"/>
  <c r="AH165" i="1" s="1"/>
  <c r="AG165" i="1"/>
  <c r="R164" i="1"/>
  <c r="N165" i="1"/>
  <c r="N164" i="1"/>
  <c r="AG167" i="1"/>
  <c r="R167" i="1"/>
  <c r="AH167" i="1" s="1"/>
  <c r="N169" i="1"/>
  <c r="N168" i="1"/>
  <c r="AG168" i="1"/>
  <c r="R168" i="1"/>
  <c r="AH168" i="1" s="1"/>
  <c r="R166" i="1"/>
  <c r="AH166" i="1" s="1"/>
  <c r="AG166" i="1"/>
  <c r="AQ176" i="1"/>
  <c r="AG175" i="1"/>
  <c r="R175" i="1"/>
  <c r="AH175" i="1" s="1"/>
  <c r="N172" i="1"/>
  <c r="R171" i="1"/>
  <c r="AH171" i="1" s="1"/>
  <c r="AG171" i="1"/>
  <c r="AG173" i="1"/>
  <c r="AG174" i="1"/>
  <c r="R174" i="1"/>
  <c r="N173" i="1"/>
  <c r="AG176" i="1"/>
  <c r="N177" i="1"/>
  <c r="R179" i="1"/>
  <c r="AG179" i="1"/>
  <c r="AQ177" i="1"/>
  <c r="AW46" i="1" l="1"/>
  <c r="AW162" i="1"/>
  <c r="AW52" i="1"/>
  <c r="AW160" i="1"/>
  <c r="AR98" i="1"/>
  <c r="AS96" i="1" s="1"/>
  <c r="AW43" i="1"/>
  <c r="AW48" i="1"/>
  <c r="AS98" i="1"/>
  <c r="AW111" i="1"/>
  <c r="AW161" i="1"/>
  <c r="AR114" i="1"/>
  <c r="AS115" i="1" s="1"/>
  <c r="AX12" i="1"/>
  <c r="AR13" i="1"/>
  <c r="AR12" i="1"/>
  <c r="AS135" i="1"/>
  <c r="BC17" i="1"/>
  <c r="AW42" i="1"/>
  <c r="AW134" i="1"/>
  <c r="AX8" i="1"/>
  <c r="AS132" i="1"/>
  <c r="AS134" i="1"/>
  <c r="BC60" i="1"/>
  <c r="AX81" i="1"/>
  <c r="AW40" i="1"/>
  <c r="BC130" i="1"/>
  <c r="AW135" i="1"/>
  <c r="AW159" i="1"/>
  <c r="AW167" i="1"/>
  <c r="AX10" i="1"/>
  <c r="AX160" i="1"/>
  <c r="BC63" i="1"/>
  <c r="AW157" i="1"/>
  <c r="AW158" i="1"/>
  <c r="AR178" i="1"/>
  <c r="AS178" i="1" s="1"/>
  <c r="BC12" i="1"/>
  <c r="AW51" i="1"/>
  <c r="AX20" i="1"/>
  <c r="AW50" i="1"/>
  <c r="BC125" i="1"/>
  <c r="AW39" i="1"/>
  <c r="BC45" i="1"/>
  <c r="AW89" i="1"/>
  <c r="AW38" i="1"/>
  <c r="AW88" i="1"/>
  <c r="AW153" i="1"/>
  <c r="AW36" i="1"/>
  <c r="AW152" i="1"/>
  <c r="BC124" i="1"/>
  <c r="AW155" i="1"/>
  <c r="BC126" i="1"/>
  <c r="S104" i="1"/>
  <c r="J12" i="1"/>
  <c r="BC14" i="1"/>
  <c r="BC41" i="1"/>
  <c r="BC49" i="1"/>
  <c r="AW84" i="1"/>
  <c r="BC120" i="1"/>
  <c r="AW166" i="1"/>
  <c r="BC133" i="1"/>
  <c r="AW138" i="1"/>
  <c r="J8" i="1"/>
  <c r="AW44" i="1"/>
  <c r="BC69" i="1"/>
  <c r="BC101" i="1"/>
  <c r="AW165" i="1"/>
  <c r="BC68" i="1"/>
  <c r="BC176" i="1"/>
  <c r="BC51" i="1"/>
  <c r="BC132" i="1"/>
  <c r="BC141" i="1"/>
  <c r="BC142" i="1"/>
  <c r="AW61" i="1"/>
  <c r="AW20" i="1"/>
  <c r="BC32" i="1"/>
  <c r="AW83" i="1"/>
  <c r="AW150" i="1"/>
  <c r="BC9" i="1"/>
  <c r="BC5" i="1"/>
  <c r="AW174" i="1"/>
  <c r="BC38" i="1"/>
  <c r="BC8" i="1"/>
  <c r="BC36" i="1"/>
  <c r="AW53" i="1"/>
  <c r="AW141" i="1"/>
  <c r="N88" i="1"/>
  <c r="BC4" i="1"/>
  <c r="BC37" i="1"/>
  <c r="AW81" i="1"/>
  <c r="AW113" i="1"/>
  <c r="BC112" i="1"/>
  <c r="BC104" i="1"/>
  <c r="BC135" i="1"/>
  <c r="BC44" i="1"/>
  <c r="BC118" i="1"/>
  <c r="AW80" i="1"/>
  <c r="BC119" i="1"/>
  <c r="BC6" i="1"/>
  <c r="AW22" i="1"/>
  <c r="BC27" i="1"/>
  <c r="BC47" i="1"/>
  <c r="AW69" i="1"/>
  <c r="BC117" i="1"/>
  <c r="AW4" i="1"/>
  <c r="BC113" i="1"/>
  <c r="BC115" i="1"/>
  <c r="BC145" i="1"/>
  <c r="BC26" i="1"/>
  <c r="AW71" i="1"/>
  <c r="AW177" i="1"/>
  <c r="BC147" i="1"/>
  <c r="AW72" i="1"/>
  <c r="BC178" i="1"/>
  <c r="AW75" i="1"/>
  <c r="BC92" i="1"/>
  <c r="BC53" i="1"/>
  <c r="AW70" i="1"/>
  <c r="AW94" i="1"/>
  <c r="BC137" i="1"/>
  <c r="BC153" i="1"/>
  <c r="AW95" i="1"/>
  <c r="AW73" i="1"/>
  <c r="BC97" i="1"/>
  <c r="AW120" i="1"/>
  <c r="BC152" i="1"/>
  <c r="BC95" i="1"/>
  <c r="BC179" i="1"/>
  <c r="AW93" i="1"/>
  <c r="S176" i="1"/>
  <c r="AW122" i="1"/>
  <c r="BC154" i="1"/>
  <c r="BC25" i="1"/>
  <c r="BC93" i="1"/>
  <c r="AW179" i="1"/>
  <c r="BC58" i="1"/>
  <c r="AW77" i="1"/>
  <c r="BC59" i="1"/>
  <c r="J14" i="1"/>
  <c r="BC35" i="1"/>
  <c r="BC11" i="1"/>
  <c r="BC172" i="1"/>
  <c r="BC140" i="1"/>
  <c r="BC131" i="1"/>
  <c r="AW63" i="1"/>
  <c r="BC99" i="1"/>
  <c r="BC128" i="1"/>
  <c r="BC34" i="1"/>
  <c r="AW143" i="1"/>
  <c r="BC166" i="1"/>
  <c r="AW60" i="1"/>
  <c r="AW79" i="1"/>
  <c r="BC57" i="1"/>
  <c r="J10" i="1"/>
  <c r="AW78" i="1"/>
  <c r="BC96" i="1"/>
  <c r="BC85" i="1"/>
  <c r="BC105" i="1"/>
  <c r="AW115" i="1"/>
  <c r="AW112" i="1"/>
  <c r="BC106" i="1"/>
  <c r="AW105" i="1"/>
  <c r="BC169" i="1"/>
  <c r="BC138" i="1"/>
  <c r="BC136" i="1"/>
  <c r="AW140" i="1"/>
  <c r="AW173" i="1"/>
  <c r="AW55" i="1"/>
  <c r="AW65" i="1"/>
  <c r="AW104" i="1"/>
  <c r="BC170" i="1"/>
  <c r="AW168" i="1"/>
  <c r="AW6" i="1"/>
  <c r="AW172" i="1"/>
  <c r="AN4" i="1"/>
  <c r="AO4" i="1" s="1"/>
  <c r="AP4" i="1" s="1"/>
  <c r="AW90" i="1"/>
  <c r="AN6" i="1"/>
  <c r="AO6" i="1" s="1"/>
  <c r="AP5" i="1"/>
  <c r="AX5" i="1" s="1"/>
  <c r="AQ12" i="1"/>
  <c r="AQ13" i="1"/>
  <c r="J15" i="1"/>
  <c r="J13" i="1"/>
  <c r="J16" i="1"/>
  <c r="AN7" i="1"/>
  <c r="AO7" i="1" s="1"/>
  <c r="AN11" i="1"/>
  <c r="BC108" i="1"/>
  <c r="BC144" i="1"/>
  <c r="BC175" i="1"/>
  <c r="AW171" i="1"/>
  <c r="BC174" i="1"/>
  <c r="BC111" i="1"/>
  <c r="BC148" i="1"/>
  <c r="AW132" i="1"/>
  <c r="BC151" i="1"/>
  <c r="AW169" i="1"/>
  <c r="AW129" i="1"/>
  <c r="BC109" i="1"/>
  <c r="AW101" i="1"/>
  <c r="BC103" i="1"/>
  <c r="BC150" i="1"/>
  <c r="AW100" i="1"/>
  <c r="AW11" i="1"/>
  <c r="AN9" i="1"/>
  <c r="AO9" i="1" s="1"/>
  <c r="AP9" i="1" s="1"/>
  <c r="AW9" i="1"/>
  <c r="BC54" i="1"/>
  <c r="AW131" i="1"/>
  <c r="AW10" i="1"/>
  <c r="AW103" i="1"/>
  <c r="J20" i="1"/>
  <c r="BC55" i="1"/>
  <c r="AW64" i="1"/>
  <c r="BC81" i="1"/>
  <c r="AW128" i="1"/>
  <c r="J4" i="1"/>
  <c r="BC100" i="1"/>
  <c r="AW176" i="1"/>
  <c r="BC80" i="1"/>
  <c r="S21" i="1"/>
  <c r="BC22" i="1"/>
  <c r="BC82" i="1"/>
  <c r="AW149" i="1"/>
  <c r="BC171" i="1"/>
  <c r="BC15" i="1"/>
  <c r="BC159" i="1"/>
  <c r="BC158" i="1"/>
  <c r="AW106" i="1"/>
  <c r="AW13" i="1"/>
  <c r="AW17" i="1"/>
  <c r="BC75" i="1"/>
  <c r="AW99" i="1"/>
  <c r="AW96" i="1"/>
  <c r="BC165" i="1"/>
  <c r="AW116" i="1"/>
  <c r="AW7" i="1"/>
  <c r="AW125" i="1"/>
  <c r="AG101" i="1"/>
  <c r="AW15" i="1"/>
  <c r="AW19" i="1"/>
  <c r="AW33" i="1"/>
  <c r="AW97" i="1"/>
  <c r="AW23" i="1"/>
  <c r="AW126" i="1"/>
  <c r="S44" i="1"/>
  <c r="AW16" i="1"/>
  <c r="AW32" i="1"/>
  <c r="BC61" i="1"/>
  <c r="BC73" i="1"/>
  <c r="AW148" i="1"/>
  <c r="BC162" i="1"/>
  <c r="BC161" i="1"/>
  <c r="BC164" i="1"/>
  <c r="AW124" i="1"/>
  <c r="AW12" i="1"/>
  <c r="AW35" i="1"/>
  <c r="BC72" i="1"/>
  <c r="BC163" i="1"/>
  <c r="BC157" i="1"/>
  <c r="BC77" i="1"/>
  <c r="AW117" i="1"/>
  <c r="BC28" i="1"/>
  <c r="AW67" i="1"/>
  <c r="AW118" i="1"/>
  <c r="BC86" i="1"/>
  <c r="BC88" i="1"/>
  <c r="BC89" i="1"/>
  <c r="BC90" i="1"/>
  <c r="BC21" i="1"/>
  <c r="BC23" i="1"/>
  <c r="BC29" i="1"/>
  <c r="N100" i="1"/>
  <c r="BC31" i="1"/>
  <c r="BC76" i="1"/>
  <c r="AN21" i="1"/>
  <c r="AO21" i="1" s="1"/>
  <c r="AP21" i="1" s="1"/>
  <c r="N101" i="1"/>
  <c r="BC79" i="1"/>
  <c r="J61" i="1"/>
  <c r="S173" i="1"/>
  <c r="AH21" i="1"/>
  <c r="S116" i="1"/>
  <c r="J63" i="1"/>
  <c r="AN24" i="1"/>
  <c r="AO24" i="1" s="1"/>
  <c r="AP24" i="1" s="1"/>
  <c r="S112" i="1"/>
  <c r="N64" i="1"/>
  <c r="S45" i="1"/>
  <c r="R93" i="1"/>
  <c r="S92" i="1" s="1"/>
  <c r="AH179" i="1"/>
  <c r="S132" i="1"/>
  <c r="J19" i="1"/>
  <c r="S145" i="1"/>
  <c r="S144" i="1"/>
  <c r="S177" i="1"/>
  <c r="N120" i="1"/>
  <c r="S157" i="1"/>
  <c r="S105" i="1"/>
  <c r="N89" i="1"/>
  <c r="AH47" i="1"/>
  <c r="R120" i="1"/>
  <c r="AH120" i="1" s="1"/>
  <c r="R30" i="1"/>
  <c r="S172" i="1"/>
  <c r="AH101" i="1"/>
  <c r="AH174" i="1"/>
  <c r="S128" i="1"/>
  <c r="S37" i="1"/>
  <c r="S36" i="1"/>
  <c r="S133" i="1"/>
  <c r="S129" i="1"/>
  <c r="R122" i="1"/>
  <c r="AH122" i="1" s="1"/>
  <c r="AG30" i="1"/>
  <c r="N28" i="1"/>
  <c r="S156" i="1"/>
  <c r="AH106" i="1"/>
  <c r="N29" i="1"/>
  <c r="J47" i="1"/>
  <c r="AN47" i="1"/>
  <c r="AN104" i="1"/>
  <c r="AO104" i="1" s="1"/>
  <c r="AP104" i="1" s="1"/>
  <c r="J104" i="1"/>
  <c r="AN155" i="1"/>
  <c r="AO155" i="1" s="1"/>
  <c r="AP155" i="1" s="1"/>
  <c r="AX155" i="1" s="1"/>
  <c r="J155" i="1"/>
  <c r="S109" i="1"/>
  <c r="S108" i="1"/>
  <c r="AH111" i="1"/>
  <c r="S17" i="1"/>
  <c r="AH17" i="1"/>
  <c r="J40" i="1"/>
  <c r="AN40" i="1"/>
  <c r="AO40" i="1" s="1"/>
  <c r="AP40" i="1" s="1"/>
  <c r="AN83" i="1"/>
  <c r="AO83" i="1" s="1"/>
  <c r="AP83" i="1" s="1"/>
  <c r="J83" i="1"/>
  <c r="J121" i="1"/>
  <c r="AN121" i="1"/>
  <c r="AO121" i="1" s="1"/>
  <c r="AP121" i="1" s="1"/>
  <c r="AN174" i="1"/>
  <c r="AO174" i="1" s="1"/>
  <c r="AP174" i="1" s="1"/>
  <c r="J174" i="1"/>
  <c r="AG154" i="1"/>
  <c r="N152" i="1"/>
  <c r="S113" i="1"/>
  <c r="AH113" i="1"/>
  <c r="S117" i="1"/>
  <c r="S100" i="1"/>
  <c r="S101" i="1"/>
  <c r="AH100" i="1"/>
  <c r="J46" i="1"/>
  <c r="AN46" i="1"/>
  <c r="AO46" i="1" s="1"/>
  <c r="AP46" i="1" s="1"/>
  <c r="AN94" i="1"/>
  <c r="J94" i="1"/>
  <c r="AN144" i="1"/>
  <c r="J144" i="1"/>
  <c r="S165" i="1"/>
  <c r="AH164" i="1"/>
  <c r="S164" i="1"/>
  <c r="R154" i="1"/>
  <c r="S161" i="1"/>
  <c r="S160" i="1"/>
  <c r="AN72" i="1"/>
  <c r="AO72" i="1" s="1"/>
  <c r="AP72" i="1" s="1"/>
  <c r="J72" i="1"/>
  <c r="AN114" i="1"/>
  <c r="J114" i="1"/>
  <c r="J162" i="1"/>
  <c r="AN162" i="1"/>
  <c r="AO162" i="1" s="1"/>
  <c r="AP162" i="1" s="1"/>
  <c r="S137" i="1"/>
  <c r="S16" i="1"/>
  <c r="AN51" i="1"/>
  <c r="AO51" i="1" s="1"/>
  <c r="AP51" i="1" s="1"/>
  <c r="AX51" i="1" s="1"/>
  <c r="J51" i="1"/>
  <c r="AN101" i="1"/>
  <c r="AO101" i="1" s="1"/>
  <c r="AP101" i="1" s="1"/>
  <c r="J101" i="1"/>
  <c r="AN156" i="1"/>
  <c r="AO156" i="1" s="1"/>
  <c r="AP156" i="1" s="1"/>
  <c r="J156" i="1"/>
  <c r="S169" i="1"/>
  <c r="S168" i="1"/>
  <c r="S88" i="1"/>
  <c r="S89" i="1"/>
  <c r="AH88" i="1"/>
  <c r="N81" i="1"/>
  <c r="AG80" i="1"/>
  <c r="N80" i="1"/>
  <c r="R80" i="1"/>
  <c r="S76" i="1"/>
  <c r="S77" i="1"/>
  <c r="AH76" i="1"/>
  <c r="AH160" i="1"/>
  <c r="AH118" i="1"/>
  <c r="AH152" i="1"/>
  <c r="J75" i="1"/>
  <c r="AN75" i="1"/>
  <c r="AO75" i="1" s="1"/>
  <c r="AP75" i="1" s="1"/>
  <c r="AN130" i="1"/>
  <c r="J130" i="1"/>
  <c r="N149" i="1"/>
  <c r="AG148" i="1"/>
  <c r="N148" i="1"/>
  <c r="R148" i="1"/>
  <c r="S140" i="1"/>
  <c r="S141" i="1"/>
  <c r="AH137" i="1"/>
  <c r="S136" i="1"/>
  <c r="AG123" i="1"/>
  <c r="R123" i="1"/>
  <c r="AH123" i="1" s="1"/>
  <c r="N121" i="1"/>
  <c r="AN41" i="1"/>
  <c r="AO41" i="1" s="1"/>
  <c r="AP41" i="1" s="1"/>
  <c r="J41" i="1"/>
  <c r="J39" i="1"/>
  <c r="AN39" i="1"/>
  <c r="AO39" i="1" s="1"/>
  <c r="AP39" i="1" s="1"/>
  <c r="J44" i="1"/>
  <c r="AN44" i="1"/>
  <c r="AO44" i="1" s="1"/>
  <c r="AP44" i="1" s="1"/>
  <c r="J57" i="1"/>
  <c r="AN57" i="1"/>
  <c r="AO57" i="1" s="1"/>
  <c r="AP57" i="1" s="1"/>
  <c r="AN68" i="1"/>
  <c r="AO68" i="1" s="1"/>
  <c r="AP68" i="1" s="1"/>
  <c r="J68" i="1"/>
  <c r="J69" i="1"/>
  <c r="AN69" i="1"/>
  <c r="AO69" i="1" s="1"/>
  <c r="AP69" i="1" s="1"/>
  <c r="AX69" i="1" s="1"/>
  <c r="J93" i="1"/>
  <c r="AN93" i="1"/>
  <c r="AO93" i="1" s="1"/>
  <c r="AP93" i="1" s="1"/>
  <c r="AX93" i="1" s="1"/>
  <c r="AN90" i="1"/>
  <c r="J90" i="1"/>
  <c r="J97" i="1"/>
  <c r="AN97" i="1"/>
  <c r="AN117" i="1"/>
  <c r="J117" i="1"/>
  <c r="AN116" i="1"/>
  <c r="J116" i="1"/>
  <c r="AN142" i="1"/>
  <c r="J142" i="1"/>
  <c r="J129" i="1"/>
  <c r="AN129" i="1"/>
  <c r="AO129" i="1" s="1"/>
  <c r="AP129" i="1" s="1"/>
  <c r="AN141" i="1"/>
  <c r="AO141" i="1" s="1"/>
  <c r="AP141" i="1" s="1"/>
  <c r="J141" i="1"/>
  <c r="J153" i="1"/>
  <c r="AN153" i="1"/>
  <c r="AO153" i="1" s="1"/>
  <c r="AP153" i="1" s="1"/>
  <c r="AN154" i="1"/>
  <c r="J154" i="1"/>
  <c r="J170" i="1"/>
  <c r="AN170" i="1"/>
  <c r="J166" i="1"/>
  <c r="AN166" i="1"/>
  <c r="AN179" i="1"/>
  <c r="J179" i="1"/>
  <c r="M180" i="1"/>
  <c r="S124" i="1"/>
  <c r="S97" i="1"/>
  <c r="S96" i="1"/>
  <c r="AH97" i="1"/>
  <c r="S84" i="1"/>
  <c r="S85" i="1"/>
  <c r="S60" i="1"/>
  <c r="S61" i="1"/>
  <c r="S52" i="1"/>
  <c r="S53" i="1"/>
  <c r="S41" i="1"/>
  <c r="S40" i="1"/>
  <c r="AH40" i="1"/>
  <c r="J18" i="1"/>
  <c r="AN18" i="1"/>
  <c r="AO18" i="1" s="1"/>
  <c r="AP18" i="1" s="1"/>
  <c r="AN30" i="1"/>
  <c r="AO30" i="1" s="1"/>
  <c r="AP30" i="1" s="1"/>
  <c r="J30" i="1"/>
  <c r="J29" i="1"/>
  <c r="AN29" i="1"/>
  <c r="AO29" i="1" s="1"/>
  <c r="AP29" i="1" s="1"/>
  <c r="AX29" i="1" s="1"/>
  <c r="AN43" i="1"/>
  <c r="AO43" i="1" s="1"/>
  <c r="AP43" i="1" s="1"/>
  <c r="J43" i="1"/>
  <c r="J52" i="1"/>
  <c r="AN52" i="1"/>
  <c r="AN71" i="1"/>
  <c r="AO71" i="1" s="1"/>
  <c r="AP71" i="1" s="1"/>
  <c r="AX71" i="1" s="1"/>
  <c r="J71" i="1"/>
  <c r="J67" i="1"/>
  <c r="AN67" i="1"/>
  <c r="AO67" i="1" s="1"/>
  <c r="AP67" i="1" s="1"/>
  <c r="J91" i="1"/>
  <c r="AN91" i="1"/>
  <c r="AO91" i="1" s="1"/>
  <c r="AP91" i="1" s="1"/>
  <c r="AX91" i="1" s="1"/>
  <c r="J87" i="1"/>
  <c r="AN87" i="1"/>
  <c r="J92" i="1"/>
  <c r="AN92" i="1"/>
  <c r="AO92" i="1" s="1"/>
  <c r="AP92" i="1" s="1"/>
  <c r="AN107" i="1"/>
  <c r="J107" i="1"/>
  <c r="J119" i="1"/>
  <c r="AN119" i="1"/>
  <c r="AN126" i="1"/>
  <c r="J126" i="1"/>
  <c r="J128" i="1"/>
  <c r="AN128" i="1"/>
  <c r="AO128" i="1" s="1"/>
  <c r="AP128" i="1" s="1"/>
  <c r="J143" i="1"/>
  <c r="AN143" i="1"/>
  <c r="AN140" i="1"/>
  <c r="AO140" i="1" s="1"/>
  <c r="AP140" i="1" s="1"/>
  <c r="J140" i="1"/>
  <c r="AN147" i="1"/>
  <c r="AO147" i="1" s="1"/>
  <c r="AP147" i="1" s="1"/>
  <c r="AX147" i="1" s="1"/>
  <c r="J147" i="1"/>
  <c r="AN163" i="1"/>
  <c r="AO163" i="1" s="1"/>
  <c r="AP163" i="1" s="1"/>
  <c r="J163" i="1"/>
  <c r="AN165" i="1"/>
  <c r="AO165" i="1" s="1"/>
  <c r="AP165" i="1" s="1"/>
  <c r="J165" i="1"/>
  <c r="J178" i="1"/>
  <c r="AN178" i="1"/>
  <c r="S24" i="1"/>
  <c r="AH12" i="1"/>
  <c r="S12" i="1"/>
  <c r="S13" i="1"/>
  <c r="M181" i="1"/>
  <c r="AG122" i="1"/>
  <c r="AH92" i="1"/>
  <c r="AN22" i="1"/>
  <c r="AO22" i="1" s="1"/>
  <c r="AP22" i="1" s="1"/>
  <c r="J22" i="1"/>
  <c r="AN26" i="1"/>
  <c r="AO26" i="1" s="1"/>
  <c r="AP26" i="1" s="1"/>
  <c r="J26" i="1"/>
  <c r="J25" i="1"/>
  <c r="AN25" i="1"/>
  <c r="AO25" i="1" s="1"/>
  <c r="AP25" i="1" s="1"/>
  <c r="AN35" i="1"/>
  <c r="AO35" i="1" s="1"/>
  <c r="AP35" i="1" s="1"/>
  <c r="AX35" i="1" s="1"/>
  <c r="J35" i="1"/>
  <c r="AN50" i="1"/>
  <c r="AO50" i="1" s="1"/>
  <c r="AP50" i="1" s="1"/>
  <c r="J50" i="1"/>
  <c r="AN42" i="1"/>
  <c r="AO42" i="1" s="1"/>
  <c r="AP42" i="1" s="1"/>
  <c r="J42" i="1"/>
  <c r="J64" i="1"/>
  <c r="AN64" i="1"/>
  <c r="AO64" i="1" s="1"/>
  <c r="AP64" i="1" s="1"/>
  <c r="AN65" i="1"/>
  <c r="AO65" i="1" s="1"/>
  <c r="AP65" i="1" s="1"/>
  <c r="J65" i="1"/>
  <c r="AN88" i="1"/>
  <c r="AO88" i="1" s="1"/>
  <c r="AP88" i="1" s="1"/>
  <c r="J88" i="1"/>
  <c r="AN98" i="1"/>
  <c r="J98" i="1"/>
  <c r="J99" i="1"/>
  <c r="AN99" i="1"/>
  <c r="AN105" i="1"/>
  <c r="AO105" i="1" s="1"/>
  <c r="AP105" i="1" s="1"/>
  <c r="J105" i="1"/>
  <c r="AN115" i="1"/>
  <c r="J115" i="1"/>
  <c r="AN122" i="1"/>
  <c r="J122" i="1"/>
  <c r="J133" i="1"/>
  <c r="AN133" i="1"/>
  <c r="AN139" i="1"/>
  <c r="J139" i="1"/>
  <c r="AN151" i="1"/>
  <c r="AO151" i="1" s="1"/>
  <c r="AP151" i="1" s="1"/>
  <c r="J151" i="1"/>
  <c r="J157" i="1"/>
  <c r="AN157" i="1"/>
  <c r="AN164" i="1"/>
  <c r="J164" i="1"/>
  <c r="J172" i="1"/>
  <c r="AN172" i="1"/>
  <c r="AC93" i="1"/>
  <c r="AC92" i="1"/>
  <c r="S56" i="1"/>
  <c r="S57" i="1"/>
  <c r="AN36" i="1"/>
  <c r="AO36" i="1" s="1"/>
  <c r="AP36" i="1" s="1"/>
  <c r="J36" i="1"/>
  <c r="AN31" i="1"/>
  <c r="AO31" i="1" s="1"/>
  <c r="AP31" i="1" s="1"/>
  <c r="J31" i="1"/>
  <c r="AN48" i="1"/>
  <c r="J48" i="1"/>
  <c r="J53" i="1"/>
  <c r="AN53" i="1"/>
  <c r="AO53" i="1" s="1"/>
  <c r="AP53" i="1" s="1"/>
  <c r="AN45" i="1"/>
  <c r="AO45" i="1" s="1"/>
  <c r="AP45" i="1" s="1"/>
  <c r="J45" i="1"/>
  <c r="AN66" i="1"/>
  <c r="AO66" i="1" s="1"/>
  <c r="AP66" i="1" s="1"/>
  <c r="J66" i="1"/>
  <c r="AN73" i="1"/>
  <c r="AO73" i="1" s="1"/>
  <c r="AP73" i="1" s="1"/>
  <c r="J73" i="1"/>
  <c r="J85" i="1"/>
  <c r="AN85" i="1"/>
  <c r="AO85" i="1" s="1"/>
  <c r="AP85" i="1" s="1"/>
  <c r="AN95" i="1"/>
  <c r="J95" i="1"/>
  <c r="AN100" i="1"/>
  <c r="J100" i="1"/>
  <c r="J106" i="1"/>
  <c r="AN106" i="1"/>
  <c r="J113" i="1"/>
  <c r="AN113" i="1"/>
  <c r="AN127" i="1"/>
  <c r="J127" i="1"/>
  <c r="J134" i="1"/>
  <c r="AN134" i="1"/>
  <c r="J137" i="1"/>
  <c r="AN137" i="1"/>
  <c r="AO137" i="1" s="1"/>
  <c r="AP137" i="1" s="1"/>
  <c r="AN146" i="1"/>
  <c r="AO146" i="1" s="1"/>
  <c r="AP146" i="1" s="1"/>
  <c r="J146" i="1"/>
  <c r="AN159" i="1"/>
  <c r="J159" i="1"/>
  <c r="AN167" i="1"/>
  <c r="J167" i="1"/>
  <c r="AN173" i="1"/>
  <c r="J173" i="1"/>
  <c r="J33" i="1"/>
  <c r="AN33" i="1"/>
  <c r="AO33" i="1" s="1"/>
  <c r="AP33" i="1" s="1"/>
  <c r="AG93" i="1"/>
  <c r="N48" i="1"/>
  <c r="AG51" i="1"/>
  <c r="N49" i="1"/>
  <c r="N72" i="1"/>
  <c r="AG73" i="1"/>
  <c r="N73" i="1"/>
  <c r="R51" i="1"/>
  <c r="AH56" i="1"/>
  <c r="AN38" i="1"/>
  <c r="AO38" i="1" s="1"/>
  <c r="AP38" i="1" s="1"/>
  <c r="AX38" i="1" s="1"/>
  <c r="J38" i="1"/>
  <c r="J37" i="1"/>
  <c r="AN37" i="1"/>
  <c r="AO37" i="1" s="1"/>
  <c r="AP37" i="1" s="1"/>
  <c r="AX37" i="1" s="1"/>
  <c r="AN54" i="1"/>
  <c r="J54" i="1"/>
  <c r="AN56" i="1"/>
  <c r="AO56" i="1" s="1"/>
  <c r="AP56" i="1" s="1"/>
  <c r="J56" i="1"/>
  <c r="J77" i="1"/>
  <c r="AN77" i="1"/>
  <c r="AO77" i="1" s="1"/>
  <c r="AP77" i="1" s="1"/>
  <c r="AN76" i="1"/>
  <c r="AO76" i="1" s="1"/>
  <c r="AP76" i="1" s="1"/>
  <c r="J76" i="1"/>
  <c r="AN78" i="1"/>
  <c r="AO78" i="1" s="1"/>
  <c r="AP78" i="1" s="1"/>
  <c r="J78" i="1"/>
  <c r="AN96" i="1"/>
  <c r="J96" i="1"/>
  <c r="AN103" i="1"/>
  <c r="J103" i="1"/>
  <c r="AN109" i="1"/>
  <c r="J109" i="1"/>
  <c r="J112" i="1"/>
  <c r="AN112" i="1"/>
  <c r="AN118" i="1"/>
  <c r="AO118" i="1" s="1"/>
  <c r="AP118" i="1" s="1"/>
  <c r="J118" i="1"/>
  <c r="J132" i="1"/>
  <c r="AN132" i="1"/>
  <c r="J145" i="1"/>
  <c r="AN145" i="1"/>
  <c r="J149" i="1"/>
  <c r="AN149" i="1"/>
  <c r="AO149" i="1" s="1"/>
  <c r="AP149" i="1" s="1"/>
  <c r="AN158" i="1"/>
  <c r="J158" i="1"/>
  <c r="J171" i="1"/>
  <c r="AN171" i="1"/>
  <c r="AN175" i="1"/>
  <c r="AO175" i="1" s="1"/>
  <c r="AP175" i="1" s="1"/>
  <c r="J175" i="1"/>
  <c r="Y93" i="1"/>
  <c r="N92" i="1"/>
  <c r="AH91" i="1"/>
  <c r="AG91" i="1"/>
  <c r="S65" i="1"/>
  <c r="S64" i="1"/>
  <c r="AH64" i="1"/>
  <c r="AH65" i="1"/>
  <c r="AG65" i="1"/>
  <c r="N65" i="1"/>
  <c r="R73" i="1"/>
  <c r="AH73" i="1" s="1"/>
  <c r="S32" i="1"/>
  <c r="AN23" i="1"/>
  <c r="AO23" i="1" s="1"/>
  <c r="AP23" i="1" s="1"/>
  <c r="AX23" i="1" s="1"/>
  <c r="J23" i="1"/>
  <c r="AN27" i="1"/>
  <c r="J27" i="1"/>
  <c r="J32" i="1"/>
  <c r="AN32" i="1"/>
  <c r="AO32" i="1" s="1"/>
  <c r="AP32" i="1" s="1"/>
  <c r="J59" i="1"/>
  <c r="AN59" i="1"/>
  <c r="J55" i="1"/>
  <c r="AN55" i="1"/>
  <c r="J58" i="1"/>
  <c r="AN58" i="1"/>
  <c r="AN79" i="1"/>
  <c r="AO79" i="1" s="1"/>
  <c r="AP79" i="1" s="1"/>
  <c r="AX79" i="1" s="1"/>
  <c r="J79" i="1"/>
  <c r="J84" i="1"/>
  <c r="AN84" i="1"/>
  <c r="AO84" i="1" s="1"/>
  <c r="AP84" i="1" s="1"/>
  <c r="J80" i="1"/>
  <c r="AN80" i="1"/>
  <c r="AO80" i="1" s="1"/>
  <c r="AP80" i="1" s="1"/>
  <c r="AN110" i="1"/>
  <c r="J110" i="1"/>
  <c r="AN108" i="1"/>
  <c r="AO108" i="1" s="1"/>
  <c r="AP108" i="1" s="1"/>
  <c r="J108" i="1"/>
  <c r="AN125" i="1"/>
  <c r="AO125" i="1" s="1"/>
  <c r="AP125" i="1" s="1"/>
  <c r="J125" i="1"/>
  <c r="AN123" i="1"/>
  <c r="J123" i="1"/>
  <c r="AN120" i="1"/>
  <c r="J120" i="1"/>
  <c r="AN131" i="1"/>
  <c r="J131" i="1"/>
  <c r="J152" i="1"/>
  <c r="AN152" i="1"/>
  <c r="AO152" i="1" s="1"/>
  <c r="AP152" i="1" s="1"/>
  <c r="AN150" i="1"/>
  <c r="J150" i="1"/>
  <c r="AN161" i="1"/>
  <c r="AO161" i="1" s="1"/>
  <c r="AP161" i="1" s="1"/>
  <c r="J161" i="1"/>
  <c r="AN168" i="1"/>
  <c r="AO168" i="1" s="1"/>
  <c r="AP168" i="1" s="1"/>
  <c r="J168" i="1"/>
  <c r="AN176" i="1"/>
  <c r="J176" i="1"/>
  <c r="S33" i="1"/>
  <c r="J17" i="1"/>
  <c r="AN17" i="1"/>
  <c r="AO17" i="1" s="1"/>
  <c r="AP17" i="1" s="1"/>
  <c r="AH126" i="1"/>
  <c r="AH68" i="1"/>
  <c r="S68" i="1"/>
  <c r="S69" i="1"/>
  <c r="AN62" i="1"/>
  <c r="AO62" i="1" s="1"/>
  <c r="AP62" i="1" s="1"/>
  <c r="J62" i="1"/>
  <c r="J28" i="1"/>
  <c r="AN28" i="1"/>
  <c r="AO28" i="1" s="1"/>
  <c r="AP28" i="1" s="1"/>
  <c r="J34" i="1"/>
  <c r="AN34" i="1"/>
  <c r="AO34" i="1" s="1"/>
  <c r="AP34" i="1" s="1"/>
  <c r="AN70" i="1"/>
  <c r="J70" i="1"/>
  <c r="J49" i="1"/>
  <c r="AN49" i="1"/>
  <c r="AO49" i="1" s="1"/>
  <c r="AP49" i="1" s="1"/>
  <c r="J60" i="1"/>
  <c r="AN60" i="1"/>
  <c r="AN74" i="1"/>
  <c r="J74" i="1"/>
  <c r="AN86" i="1"/>
  <c r="AO86" i="1" s="1"/>
  <c r="AP86" i="1" s="1"/>
  <c r="J86" i="1"/>
  <c r="J82" i="1"/>
  <c r="AN82" i="1"/>
  <c r="J89" i="1"/>
  <c r="AN89" i="1"/>
  <c r="AO89" i="1" s="1"/>
  <c r="AP89" i="1" s="1"/>
  <c r="AN102" i="1"/>
  <c r="AO102" i="1" s="1"/>
  <c r="AP102" i="1" s="1"/>
  <c r="J102" i="1"/>
  <c r="J111" i="1"/>
  <c r="AN111" i="1"/>
  <c r="AN124" i="1"/>
  <c r="J124" i="1"/>
  <c r="AN135" i="1"/>
  <c r="J135" i="1"/>
  <c r="AN138" i="1"/>
  <c r="AO138" i="1" s="1"/>
  <c r="AP138" i="1" s="1"/>
  <c r="J138" i="1"/>
  <c r="AN136" i="1"/>
  <c r="J136" i="1"/>
  <c r="J148" i="1"/>
  <c r="AN148" i="1"/>
  <c r="AN160" i="1"/>
  <c r="J160" i="1"/>
  <c r="J169" i="1"/>
  <c r="AN169" i="1"/>
  <c r="AO169" i="1" s="1"/>
  <c r="AP169" i="1" s="1"/>
  <c r="J177" i="1"/>
  <c r="AN177" i="1"/>
  <c r="S25" i="1"/>
  <c r="Y92" i="1"/>
  <c r="AI7" i="1"/>
  <c r="AL7" i="1" s="1"/>
  <c r="AL6" i="1"/>
  <c r="AR14" i="1" l="1"/>
  <c r="AS97" i="1"/>
  <c r="AS99" i="1"/>
  <c r="AS112" i="1"/>
  <c r="AS114" i="1"/>
  <c r="AS14" i="1"/>
  <c r="AS113" i="1"/>
  <c r="AR21" i="1"/>
  <c r="AX125" i="1"/>
  <c r="AR124" i="1"/>
  <c r="AR125" i="1"/>
  <c r="AX25" i="1"/>
  <c r="AX137" i="1"/>
  <c r="AR137" i="1"/>
  <c r="AR136" i="1"/>
  <c r="AX49" i="1"/>
  <c r="AR48" i="1"/>
  <c r="AR49" i="1"/>
  <c r="AX161" i="1"/>
  <c r="AX73" i="1"/>
  <c r="AX72" i="1"/>
  <c r="AR73" i="1"/>
  <c r="AR72" i="1"/>
  <c r="AR20" i="1"/>
  <c r="AS177" i="1"/>
  <c r="AX34" i="1"/>
  <c r="AX36" i="1"/>
  <c r="AQ36" i="1"/>
  <c r="AQ37" i="1"/>
  <c r="AR37" i="1"/>
  <c r="AR36" i="1"/>
  <c r="AX102" i="1"/>
  <c r="AX17" i="1"/>
  <c r="AR17" i="1"/>
  <c r="AR16" i="1"/>
  <c r="AX80" i="1"/>
  <c r="AR81" i="1"/>
  <c r="AR80" i="1"/>
  <c r="AX175" i="1"/>
  <c r="AX76" i="1"/>
  <c r="AR76" i="1"/>
  <c r="AR77" i="1"/>
  <c r="AX151" i="1"/>
  <c r="AQ148" i="1"/>
  <c r="AQ149" i="1"/>
  <c r="AX88" i="1"/>
  <c r="AR89" i="1"/>
  <c r="AR88" i="1"/>
  <c r="AX50" i="1"/>
  <c r="AX22" i="1"/>
  <c r="AX39" i="1"/>
  <c r="AX24" i="1"/>
  <c r="AR24" i="1"/>
  <c r="AR25" i="1"/>
  <c r="AR161" i="1"/>
  <c r="AX32" i="1"/>
  <c r="AR33" i="1"/>
  <c r="AR32" i="1"/>
  <c r="AX33" i="1"/>
  <c r="AX62" i="1"/>
  <c r="AX77" i="1"/>
  <c r="AX66" i="1"/>
  <c r="AX31" i="1"/>
  <c r="AX140" i="1"/>
  <c r="AR141" i="1"/>
  <c r="AR142" i="1" s="1"/>
  <c r="AS143" i="1" s="1"/>
  <c r="AR140" i="1"/>
  <c r="AX43" i="1"/>
  <c r="AX141" i="1"/>
  <c r="AX75" i="1"/>
  <c r="AX83" i="1"/>
  <c r="AX21" i="1"/>
  <c r="AQ160" i="1"/>
  <c r="AS13" i="1"/>
  <c r="AX86" i="1"/>
  <c r="AX152" i="1"/>
  <c r="AR153" i="1"/>
  <c r="AR152" i="1"/>
  <c r="AX84" i="1"/>
  <c r="AR85" i="1"/>
  <c r="AR84" i="1"/>
  <c r="AX105" i="1"/>
  <c r="AX65" i="1"/>
  <c r="AX67" i="1"/>
  <c r="AX129" i="1"/>
  <c r="AX162" i="1"/>
  <c r="AX46" i="1"/>
  <c r="AX40" i="1"/>
  <c r="AR40" i="1"/>
  <c r="AR41" i="1"/>
  <c r="AQ161" i="1"/>
  <c r="AR61" i="1"/>
  <c r="AX169" i="1"/>
  <c r="AX165" i="1"/>
  <c r="AR164" i="1"/>
  <c r="AR165" i="1"/>
  <c r="AX68" i="1"/>
  <c r="AR68" i="1"/>
  <c r="AR69" i="1"/>
  <c r="AX41" i="1"/>
  <c r="AX156" i="1"/>
  <c r="AR157" i="1"/>
  <c r="AR156" i="1"/>
  <c r="AX4" i="1"/>
  <c r="AR60" i="1"/>
  <c r="AR160" i="1"/>
  <c r="AR8" i="1"/>
  <c r="AX45" i="1"/>
  <c r="AX138" i="1"/>
  <c r="AX56" i="1"/>
  <c r="AR56" i="1"/>
  <c r="AR57" i="1"/>
  <c r="AX92" i="1"/>
  <c r="AR92" i="1"/>
  <c r="AR93" i="1"/>
  <c r="AR94" i="1" s="1"/>
  <c r="AS93" i="1" s="1"/>
  <c r="AX57" i="1"/>
  <c r="AR9" i="1"/>
  <c r="AX64" i="1"/>
  <c r="AR64" i="1"/>
  <c r="AR65" i="1"/>
  <c r="AX118" i="1"/>
  <c r="AR116" i="1"/>
  <c r="AR117" i="1"/>
  <c r="AX85" i="1"/>
  <c r="AX53" i="1"/>
  <c r="AR52" i="1"/>
  <c r="AR53" i="1"/>
  <c r="AR54" i="1" s="1"/>
  <c r="AX128" i="1"/>
  <c r="AR129" i="1"/>
  <c r="AR128" i="1"/>
  <c r="AX89" i="1"/>
  <c r="AX28" i="1"/>
  <c r="AR29" i="1"/>
  <c r="AR28" i="1"/>
  <c r="AX168" i="1"/>
  <c r="AR168" i="1"/>
  <c r="AR169" i="1"/>
  <c r="AX108" i="1"/>
  <c r="AR108" i="1"/>
  <c r="AR109" i="1"/>
  <c r="AX149" i="1"/>
  <c r="AR149" i="1"/>
  <c r="AR148" i="1"/>
  <c r="AX146" i="1"/>
  <c r="AR145" i="1"/>
  <c r="AR144" i="1"/>
  <c r="AQ145" i="1"/>
  <c r="AQ144" i="1"/>
  <c r="AX163" i="1"/>
  <c r="AX30" i="1"/>
  <c r="AX101" i="1"/>
  <c r="AR101" i="1"/>
  <c r="AQ101" i="1"/>
  <c r="AR100" i="1"/>
  <c r="AQ100" i="1"/>
  <c r="AX174" i="1"/>
  <c r="AR173" i="1"/>
  <c r="AR172" i="1"/>
  <c r="AX104" i="1"/>
  <c r="AR104" i="1"/>
  <c r="AR105" i="1"/>
  <c r="AS179" i="1"/>
  <c r="AX78" i="1"/>
  <c r="AX42" i="1"/>
  <c r="AX26" i="1"/>
  <c r="AX18" i="1"/>
  <c r="AX153" i="1"/>
  <c r="AX44" i="1"/>
  <c r="AR45" i="1"/>
  <c r="AR44" i="1"/>
  <c r="AX121" i="1"/>
  <c r="AR121" i="1"/>
  <c r="AR120" i="1"/>
  <c r="AS176" i="1"/>
  <c r="AQ8" i="1"/>
  <c r="AX9" i="1"/>
  <c r="S93" i="1"/>
  <c r="AP7" i="1"/>
  <c r="AX7" i="1" s="1"/>
  <c r="AP6" i="1"/>
  <c r="AQ9" i="1"/>
  <c r="AH93" i="1"/>
  <c r="S121" i="1"/>
  <c r="AG183" i="1"/>
  <c r="R181" i="1"/>
  <c r="S120" i="1"/>
  <c r="R180" i="1"/>
  <c r="AG182" i="1"/>
  <c r="AQ25" i="1"/>
  <c r="AH30" i="1"/>
  <c r="S29" i="1"/>
  <c r="S28" i="1"/>
  <c r="AH80" i="1"/>
  <c r="AQ44" i="1"/>
  <c r="AQ45" i="1"/>
  <c r="AQ84" i="1"/>
  <c r="AQ85" i="1"/>
  <c r="AQ125" i="1"/>
  <c r="AQ124" i="1"/>
  <c r="AQ89" i="1"/>
  <c r="AQ88" i="1"/>
  <c r="AQ153" i="1"/>
  <c r="AQ152" i="1"/>
  <c r="AQ33" i="1"/>
  <c r="AQ32" i="1"/>
  <c r="AE177" i="1"/>
  <c r="AQ61" i="1"/>
  <c r="AQ60" i="1"/>
  <c r="AQ28" i="1"/>
  <c r="AQ29" i="1"/>
  <c r="AQ77" i="1"/>
  <c r="AQ76" i="1"/>
  <c r="S49" i="1"/>
  <c r="S48" i="1"/>
  <c r="AH51" i="1"/>
  <c r="S153" i="1"/>
  <c r="S152" i="1"/>
  <c r="AH154" i="1"/>
  <c r="AQ49" i="1"/>
  <c r="AQ48" i="1"/>
  <c r="AQ16" i="1"/>
  <c r="AQ17" i="1"/>
  <c r="AQ81" i="1"/>
  <c r="AQ80" i="1"/>
  <c r="AQ129" i="1"/>
  <c r="AQ128" i="1"/>
  <c r="AQ93" i="1"/>
  <c r="AQ92" i="1"/>
  <c r="AQ20" i="1"/>
  <c r="AQ41" i="1"/>
  <c r="AQ40" i="1"/>
  <c r="AQ21" i="1"/>
  <c r="AQ169" i="1"/>
  <c r="AQ168" i="1"/>
  <c r="AQ109" i="1"/>
  <c r="AQ108" i="1"/>
  <c r="S72" i="1"/>
  <c r="S73" i="1"/>
  <c r="AQ53" i="1"/>
  <c r="AQ52" i="1"/>
  <c r="AQ64" i="1"/>
  <c r="AQ65" i="1"/>
  <c r="AQ140" i="1"/>
  <c r="AQ141" i="1"/>
  <c r="S148" i="1"/>
  <c r="S149" i="1"/>
  <c r="S80" i="1"/>
  <c r="S81" i="1"/>
  <c r="AQ157" i="1"/>
  <c r="AQ156" i="1"/>
  <c r="AQ172" i="1"/>
  <c r="AQ173" i="1"/>
  <c r="AQ105" i="1"/>
  <c r="AQ104" i="1"/>
  <c r="AG180" i="1"/>
  <c r="AQ56" i="1"/>
  <c r="AQ57" i="1"/>
  <c r="AQ137" i="1"/>
  <c r="AQ136" i="1"/>
  <c r="AH148" i="1"/>
  <c r="AQ72" i="1"/>
  <c r="AQ73" i="1"/>
  <c r="AQ24" i="1"/>
  <c r="AQ121" i="1"/>
  <c r="AQ120" i="1"/>
  <c r="AG181" i="1"/>
  <c r="AQ164" i="1"/>
  <c r="AQ165" i="1"/>
  <c r="AQ68" i="1"/>
  <c r="AQ69" i="1"/>
  <c r="AE178" i="1"/>
  <c r="AR146" i="1" l="1"/>
  <c r="AS146" i="1" s="1"/>
  <c r="AS15" i="1"/>
  <c r="AS12" i="1"/>
  <c r="AR66" i="1"/>
  <c r="AS64" i="1" s="1"/>
  <c r="AS22" i="1"/>
  <c r="AR22" i="1"/>
  <c r="AS21" i="1" s="1"/>
  <c r="AS66" i="1"/>
  <c r="AS53" i="1"/>
  <c r="AR38" i="1"/>
  <c r="AS38" i="1" s="1"/>
  <c r="AR70" i="1"/>
  <c r="AS71" i="1" s="1"/>
  <c r="AS62" i="1"/>
  <c r="AS108" i="1"/>
  <c r="AR10" i="1"/>
  <c r="AS11" i="1" s="1"/>
  <c r="AR46" i="1"/>
  <c r="AS47" i="1" s="1"/>
  <c r="AR86" i="1"/>
  <c r="AS85" i="1" s="1"/>
  <c r="AR90" i="1"/>
  <c r="AS88" i="1" s="1"/>
  <c r="AR130" i="1"/>
  <c r="AS128" i="1" s="1"/>
  <c r="AR118" i="1"/>
  <c r="AS118" i="1" s="1"/>
  <c r="AR62" i="1"/>
  <c r="AS61" i="1" s="1"/>
  <c r="AS80" i="1"/>
  <c r="AS65" i="1"/>
  <c r="AR82" i="1"/>
  <c r="AS82" i="1" s="1"/>
  <c r="AR150" i="1"/>
  <c r="AS151" i="1" s="1"/>
  <c r="AR154" i="1"/>
  <c r="AS155" i="1" s="1"/>
  <c r="AR5" i="1"/>
  <c r="AR174" i="1"/>
  <c r="AS174" i="1" s="1"/>
  <c r="AR58" i="1"/>
  <c r="AS57" i="1" s="1"/>
  <c r="AS44" i="1"/>
  <c r="AR110" i="1"/>
  <c r="AS111" i="1" s="1"/>
  <c r="AS84" i="1"/>
  <c r="AR170" i="1"/>
  <c r="AS169" i="1" s="1"/>
  <c r="AS171" i="1"/>
  <c r="AS90" i="1"/>
  <c r="AR78" i="1"/>
  <c r="AS37" i="1"/>
  <c r="AS23" i="1"/>
  <c r="AS20" i="1"/>
  <c r="AY179" i="1"/>
  <c r="AY178" i="1"/>
  <c r="AR106" i="1"/>
  <c r="AR102" i="1"/>
  <c r="AS103" i="1" s="1"/>
  <c r="AS147" i="1"/>
  <c r="AS145" i="1"/>
  <c r="AR4" i="1"/>
  <c r="AR34" i="1"/>
  <c r="AS32" i="1" s="1"/>
  <c r="AR18" i="1"/>
  <c r="AS16" i="1" s="1"/>
  <c r="AR50" i="1"/>
  <c r="AS50" i="1" s="1"/>
  <c r="AS140" i="1"/>
  <c r="AS175" i="1"/>
  <c r="AR74" i="1"/>
  <c r="AS75" i="1" s="1"/>
  <c r="AF93" i="1"/>
  <c r="AS173" i="1"/>
  <c r="AS172" i="1"/>
  <c r="AS110" i="1"/>
  <c r="AS109" i="1"/>
  <c r="AR30" i="1"/>
  <c r="AS29" i="1" s="1"/>
  <c r="AS55" i="1"/>
  <c r="AS54" i="1"/>
  <c r="AS52" i="1"/>
  <c r="AS92" i="1"/>
  <c r="AS94" i="1"/>
  <c r="AS95" i="1"/>
  <c r="AS69" i="1"/>
  <c r="AS142" i="1"/>
  <c r="AR162" i="1"/>
  <c r="AS160" i="1" s="1"/>
  <c r="AR126" i="1"/>
  <c r="AS125" i="1" s="1"/>
  <c r="AS124" i="1"/>
  <c r="AR122" i="1"/>
  <c r="AS121" i="1" s="1"/>
  <c r="AS148" i="1"/>
  <c r="AS168" i="1"/>
  <c r="AS8" i="1"/>
  <c r="AR158" i="1"/>
  <c r="AS157" i="1" s="1"/>
  <c r="AR166" i="1"/>
  <c r="AS165" i="1" s="1"/>
  <c r="AR42" i="1"/>
  <c r="AS41" i="1" s="1"/>
  <c r="AS87" i="1"/>
  <c r="AR26" i="1"/>
  <c r="AS27" i="1" s="1"/>
  <c r="AS81" i="1"/>
  <c r="AR138" i="1"/>
  <c r="AS123" i="1"/>
  <c r="AX6" i="1"/>
  <c r="AY46" i="1" s="1"/>
  <c r="AS164" i="1"/>
  <c r="AS67" i="1"/>
  <c r="AS141" i="1"/>
  <c r="AS36" i="1"/>
  <c r="AF92" i="1"/>
  <c r="AQ4" i="1"/>
  <c r="AQ5" i="1"/>
  <c r="AH181" i="1"/>
  <c r="AH180" i="1"/>
  <c r="AS89" i="1" l="1"/>
  <c r="AS49" i="1"/>
  <c r="AS117" i="1"/>
  <c r="AS58" i="1"/>
  <c r="AS116" i="1"/>
  <c r="AS130" i="1"/>
  <c r="AS68" i="1"/>
  <c r="AS166" i="1"/>
  <c r="AS119" i="1"/>
  <c r="AS167" i="1"/>
  <c r="AS70" i="1"/>
  <c r="AS144" i="1"/>
  <c r="AS45" i="1"/>
  <c r="AS33" i="1"/>
  <c r="AS56" i="1"/>
  <c r="AR6" i="1"/>
  <c r="AS6" i="1" s="1"/>
  <c r="AS63" i="1"/>
  <c r="AS46" i="1"/>
  <c r="AS39" i="1"/>
  <c r="AS7" i="1"/>
  <c r="AS9" i="1"/>
  <c r="AS91" i="1"/>
  <c r="AS83" i="1"/>
  <c r="AS120" i="1"/>
  <c r="AS150" i="1"/>
  <c r="AS156" i="1"/>
  <c r="AS30" i="1"/>
  <c r="AS60" i="1"/>
  <c r="AS149" i="1"/>
  <c r="AS28" i="1"/>
  <c r="AS19" i="1"/>
  <c r="AS10" i="1"/>
  <c r="AS154" i="1"/>
  <c r="AS59" i="1"/>
  <c r="AY47" i="1"/>
  <c r="AS126" i="1"/>
  <c r="AS18" i="1"/>
  <c r="AS127" i="1"/>
  <c r="AS51" i="1"/>
  <c r="AS131" i="1"/>
  <c r="AS86" i="1"/>
  <c r="AS152" i="1"/>
  <c r="AS153" i="1"/>
  <c r="AS31" i="1"/>
  <c r="AS129" i="1"/>
  <c r="AS138" i="1"/>
  <c r="AS137" i="1"/>
  <c r="AS158" i="1"/>
  <c r="AS105" i="1"/>
  <c r="AS104" i="1"/>
  <c r="AS73" i="1"/>
  <c r="AS159" i="1"/>
  <c r="AS74" i="1"/>
  <c r="AS79" i="1"/>
  <c r="AS78" i="1"/>
  <c r="AS25" i="1"/>
  <c r="AS122" i="1"/>
  <c r="AS17" i="1"/>
  <c r="AS170" i="1"/>
  <c r="AS76" i="1"/>
  <c r="AS77" i="1"/>
  <c r="AS5" i="1"/>
  <c r="AS4" i="1"/>
  <c r="AS101" i="1"/>
  <c r="AS102" i="1"/>
  <c r="AS161" i="1"/>
  <c r="AS139" i="1"/>
  <c r="AS42" i="1"/>
  <c r="AS43" i="1"/>
  <c r="AS40" i="1"/>
  <c r="AS35" i="1"/>
  <c r="AS106" i="1"/>
  <c r="AS136" i="1"/>
  <c r="AS34" i="1"/>
  <c r="AS48" i="1"/>
  <c r="AS162" i="1"/>
  <c r="AS107" i="1"/>
  <c r="AS100" i="1"/>
  <c r="AS163" i="1"/>
  <c r="AS24" i="1"/>
  <c r="AS26" i="1"/>
  <c r="AS72" i="1"/>
</calcChain>
</file>

<file path=xl/comments1.xml><?xml version="1.0" encoding="utf-8"?>
<comments xmlns="http://schemas.openxmlformats.org/spreadsheetml/2006/main">
  <authors>
    <author>Moure Abelenda, Alejandro</author>
  </authors>
  <commentList>
    <comment ref="AD3" authorId="0" shapeId="0">
      <text>
        <r>
          <rPr>
            <b/>
            <sz val="9"/>
            <color indexed="81"/>
            <rFont val="Tahoma"/>
            <family val="2"/>
          </rPr>
          <t>Moure Abelenda, Alejandro:</t>
        </r>
        <r>
          <rPr>
            <sz val="9"/>
            <color indexed="81"/>
            <rFont val="Tahoma"/>
            <family val="2"/>
          </rPr>
          <t xml:space="preserve">
MEASURED WITH THE SAME BALANCE (2 DECIMAL FIGURES) USED FOR MEASURED THE AMOUNT OF THE ASHES. THIS IS THE MOST ACCURATE WAY OF DETERMINING THEAMOUNT OF ASHES AND HCl THAT WERE REALLY ADDED TO THE DIGESTATE IN THE 250-mL FLASK</t>
        </r>
      </text>
    </comment>
    <comment ref="AE3" authorId="0" shapeId="0">
      <text>
        <r>
          <rPr>
            <b/>
            <sz val="9"/>
            <color indexed="81"/>
            <rFont val="Tahoma"/>
            <family val="2"/>
          </rPr>
          <t>Moure Abelenda, Alejandro:</t>
        </r>
        <r>
          <rPr>
            <sz val="9"/>
            <color indexed="81"/>
            <rFont val="Tahoma"/>
            <family val="2"/>
          </rPr>
          <t xml:space="preserve">
MEASURED WITH A DIFFERENT BALANCE (3 DECIMAL FIGURES) THAN THE ONE USED FOR MEASURING THE AMOUNT OF ASHES. THIS WAY OF DETERMINING THE AMOUNT OF ASHES AND HCl IS LESS ACCURATE THAT USING THE SAME BALANCE (SEE PREVIOUS COLUMN IN THIS EXCEL SHEET</t>
        </r>
      </text>
    </comment>
    <comment ref="AT14" authorId="0" shapeId="0">
      <text>
        <r>
          <rPr>
            <b/>
            <sz val="9"/>
            <color indexed="81"/>
            <rFont val="Tahoma"/>
            <family val="2"/>
          </rPr>
          <t>Moure Abelenda, Alejandro:</t>
        </r>
        <r>
          <rPr>
            <sz val="9"/>
            <color indexed="81"/>
            <rFont val="Tahoma"/>
            <family val="2"/>
          </rPr>
          <t xml:space="preserve">
LOST LOT OF EXTRACT</t>
        </r>
      </text>
    </comment>
    <comment ref="AM63" authorId="0" shapeId="0">
      <text>
        <r>
          <rPr>
            <b/>
            <sz val="9"/>
            <color indexed="81"/>
            <rFont val="Tahoma"/>
            <family val="2"/>
          </rPr>
          <t>Moure Abelenda, Alejandro:</t>
        </r>
        <r>
          <rPr>
            <sz val="9"/>
            <color indexed="81"/>
            <rFont val="Tahoma"/>
            <family val="2"/>
          </rPr>
          <t xml:space="preserve">
AFTER REMOVING THE WI MATERIAL</t>
        </r>
      </text>
    </comment>
    <comment ref="AT73" authorId="0" shapeId="0">
      <text>
        <r>
          <rPr>
            <b/>
            <sz val="9"/>
            <color indexed="81"/>
            <rFont val="Tahoma"/>
            <family val="2"/>
          </rPr>
          <t>Moure Abelenda, Alejandro:</t>
        </r>
        <r>
          <rPr>
            <sz val="9"/>
            <color indexed="81"/>
            <rFont val="Tahoma"/>
            <family val="2"/>
          </rPr>
          <t xml:space="preserve">
NEEDED TO FILTER TWICE THIS SAMPLE</t>
        </r>
      </text>
    </comment>
    <comment ref="AT74" authorId="0" shapeId="0">
      <text>
        <r>
          <rPr>
            <b/>
            <sz val="9"/>
            <color indexed="81"/>
            <rFont val="Tahoma"/>
            <family val="2"/>
          </rPr>
          <t>Moure Abelenda, Alejandro:</t>
        </r>
        <r>
          <rPr>
            <sz val="9"/>
            <color indexed="81"/>
            <rFont val="Tahoma"/>
            <family val="2"/>
          </rPr>
          <t xml:space="preserve">
I LOST LOT OF EXTRACT BECAUSE THE TUBES WERE NOT VERTICAL DURING THE FILTRATION</t>
        </r>
      </text>
    </comment>
    <comment ref="AI160" authorId="0" shapeId="0">
      <text>
        <r>
          <rPr>
            <b/>
            <sz val="9"/>
            <color indexed="81"/>
            <rFont val="Tahoma"/>
            <family val="2"/>
          </rPr>
          <t>Moure Abelenda, Alejandro:</t>
        </r>
        <r>
          <rPr>
            <sz val="9"/>
            <color indexed="81"/>
            <rFont val="Tahoma"/>
            <family val="2"/>
          </rPr>
          <t xml:space="preserve">
I FORGOT TO MEASURE THE WEIGHT OF THE SECOND FILTER</t>
        </r>
      </text>
    </comment>
    <comment ref="AI175" authorId="0" shapeId="0">
      <text>
        <r>
          <rPr>
            <b/>
            <sz val="9"/>
            <color indexed="81"/>
            <rFont val="Tahoma"/>
            <family val="2"/>
          </rPr>
          <t>Moure Abelenda, Alejandro:</t>
        </r>
        <r>
          <rPr>
            <sz val="9"/>
            <color indexed="81"/>
            <rFont val="Tahoma"/>
            <family val="2"/>
          </rPr>
          <t xml:space="preserve">
I FORGOT TO MEASURE THE SECOND FILTER</t>
        </r>
      </text>
    </comment>
  </commentList>
</comments>
</file>

<file path=xl/sharedStrings.xml><?xml version="1.0" encoding="utf-8"?>
<sst xmlns="http://schemas.openxmlformats.org/spreadsheetml/2006/main" count="251" uniqueCount="236">
  <si>
    <t>EXPERIMENTAL</t>
  </si>
  <si>
    <t>digestate</t>
  </si>
  <si>
    <t>ash</t>
  </si>
  <si>
    <t>TOTAL</t>
  </si>
  <si>
    <t>filter</t>
  </si>
  <si>
    <t>bottle</t>
  </si>
  <si>
    <t>WI MATERIAL</t>
  </si>
  <si>
    <t>CONDITIONS</t>
  </si>
  <si>
    <t>Incubation/(hours)</t>
  </si>
  <si>
    <t>CODE</t>
  </si>
  <si>
    <t>N</t>
  </si>
  <si>
    <t>jar+lid+trap vial</t>
  </si>
  <si>
    <t>jar+lid(no trap vial)</t>
  </si>
  <si>
    <t>trap vial</t>
  </si>
  <si>
    <t>jar</t>
  </si>
  <si>
    <t>jar+digestate</t>
  </si>
  <si>
    <t>PVWD</t>
  </si>
  <si>
    <t>lid+trap vial</t>
  </si>
  <si>
    <t>jar+lid+trap vial+digestate</t>
  </si>
  <si>
    <t>jar+digestate+ws extract</t>
  </si>
  <si>
    <t>Extractant PVWD</t>
  </si>
  <si>
    <t>tube+lid</t>
  </si>
  <si>
    <t>tube</t>
  </si>
  <si>
    <t>tube+ash</t>
  </si>
  <si>
    <t>WFA</t>
  </si>
  <si>
    <t>lid</t>
  </si>
  <si>
    <t>tube+ash+lid</t>
  </si>
  <si>
    <t>tube+ash+lid+HCl</t>
  </si>
  <si>
    <t>Extractant WFA</t>
  </si>
  <si>
    <t>tube+lid+remianing ash &amp; HCl</t>
  </si>
  <si>
    <t>jar+digestate+ws extract+lid+trap with H2SO4+ash+HCl</t>
  </si>
  <si>
    <t>initial sample/(g)</t>
  </si>
  <si>
    <t>before use</t>
  </si>
  <si>
    <t>alum boat</t>
  </si>
  <si>
    <t>after drying</t>
  </si>
  <si>
    <t>WI material</t>
  </si>
  <si>
    <t>dried bottle with lid (no trap)</t>
  </si>
  <si>
    <t>approximation</t>
  </si>
  <si>
    <t>WI material EXPERIMENTAL/(g)</t>
  </si>
  <si>
    <t>ave/stdev</t>
  </si>
  <si>
    <t>Q1, Q3, IQR</t>
  </si>
  <si>
    <t>LOWER FENCE</t>
  </si>
  <si>
    <t>EMPIRICAL</t>
  </si>
  <si>
    <t>pH</t>
  </si>
  <si>
    <t>ave/st.dev.</t>
  </si>
  <si>
    <t>HCl-WFA+PVWD</t>
  </si>
  <si>
    <t>N01</t>
  </si>
  <si>
    <t>average</t>
  </si>
  <si>
    <t>stdev</t>
  </si>
  <si>
    <t>N02</t>
  </si>
  <si>
    <t>N03</t>
  </si>
  <si>
    <t>N04</t>
  </si>
  <si>
    <t>N11</t>
  </si>
  <si>
    <t>N12</t>
  </si>
  <si>
    <t>N13</t>
  </si>
  <si>
    <t>N14</t>
  </si>
  <si>
    <t>N31</t>
  </si>
  <si>
    <t>N32</t>
  </si>
  <si>
    <t>N33</t>
  </si>
  <si>
    <t>N34</t>
  </si>
  <si>
    <t>N61</t>
  </si>
  <si>
    <t>vial trap(no lid)/(g)</t>
  </si>
  <si>
    <t>N62</t>
  </si>
  <si>
    <t>N63</t>
  </si>
  <si>
    <t>N64</t>
  </si>
  <si>
    <t>N121</t>
  </si>
  <si>
    <t>N122</t>
  </si>
  <si>
    <t>N123</t>
  </si>
  <si>
    <t>N124</t>
  </si>
  <si>
    <t>N241</t>
  </si>
  <si>
    <t>N242</t>
  </si>
  <si>
    <t>N243</t>
  </si>
  <si>
    <t>N244</t>
  </si>
  <si>
    <t>N481</t>
  </si>
  <si>
    <t>N482</t>
  </si>
  <si>
    <t>N483</t>
  </si>
  <si>
    <t>N484</t>
  </si>
  <si>
    <t>N721</t>
  </si>
  <si>
    <t>N722</t>
  </si>
  <si>
    <t>N723</t>
  </si>
  <si>
    <t>N724</t>
  </si>
  <si>
    <t>N961</t>
  </si>
  <si>
    <t>N962</t>
  </si>
  <si>
    <t>N963</t>
  </si>
  <si>
    <t>N964</t>
  </si>
  <si>
    <t>N1201</t>
  </si>
  <si>
    <t>N1202</t>
  </si>
  <si>
    <t>N1203</t>
  </si>
  <si>
    <t>N1204</t>
  </si>
  <si>
    <t>N1441</t>
  </si>
  <si>
    <t>N1442</t>
  </si>
  <si>
    <t>N1443</t>
  </si>
  <si>
    <t>N1444</t>
  </si>
  <si>
    <t>HCl-WFA+HCl-PVWD</t>
  </si>
  <si>
    <t>HCl01</t>
  </si>
  <si>
    <t>HCl02</t>
  </si>
  <si>
    <t>HCl03</t>
  </si>
  <si>
    <t>HCl04</t>
  </si>
  <si>
    <t>HCl11</t>
  </si>
  <si>
    <t>HCl12</t>
  </si>
  <si>
    <t>HCl13</t>
  </si>
  <si>
    <t>HCl14</t>
  </si>
  <si>
    <t>HCl31</t>
  </si>
  <si>
    <t>HCl32</t>
  </si>
  <si>
    <t>HCl33</t>
  </si>
  <si>
    <t>HCl34</t>
  </si>
  <si>
    <t>HCl61</t>
  </si>
  <si>
    <t>HCl62</t>
  </si>
  <si>
    <t>HCl63</t>
  </si>
  <si>
    <t>HCl64</t>
  </si>
  <si>
    <t>HCl121</t>
  </si>
  <si>
    <t>HCl122</t>
  </si>
  <si>
    <t>HCl123</t>
  </si>
  <si>
    <t>HCl124</t>
  </si>
  <si>
    <t>HCl241</t>
  </si>
  <si>
    <t>HCl242</t>
  </si>
  <si>
    <t>HCl243</t>
  </si>
  <si>
    <t>HCl244</t>
  </si>
  <si>
    <t>HCl481</t>
  </si>
  <si>
    <t>HCl482</t>
  </si>
  <si>
    <t>HCl483</t>
  </si>
  <si>
    <t>HCl484</t>
  </si>
  <si>
    <t>HCl721</t>
  </si>
  <si>
    <t>HCl722</t>
  </si>
  <si>
    <t>HCl723</t>
  </si>
  <si>
    <t>HCl724</t>
  </si>
  <si>
    <t>HCl961</t>
  </si>
  <si>
    <t>HCl962</t>
  </si>
  <si>
    <t>HCl963</t>
  </si>
  <si>
    <t>HCl964</t>
  </si>
  <si>
    <t>HCl1201</t>
  </si>
  <si>
    <t>HCl1202</t>
  </si>
  <si>
    <t>HCl1203</t>
  </si>
  <si>
    <t>HCl1204</t>
  </si>
  <si>
    <t>HCl1441</t>
  </si>
  <si>
    <t>HCl1442</t>
  </si>
  <si>
    <t>HCl1443</t>
  </si>
  <si>
    <t>HCl1444</t>
  </si>
  <si>
    <t>ABaB01</t>
  </si>
  <si>
    <t>ABaB/(g)</t>
  </si>
  <si>
    <t>ABaB02</t>
  </si>
  <si>
    <t>ABaB03</t>
  </si>
  <si>
    <t>ABaB04</t>
  </si>
  <si>
    <t>ABaB11</t>
  </si>
  <si>
    <t>ABaB12</t>
  </si>
  <si>
    <t>ABaB13</t>
  </si>
  <si>
    <t>ABaB14</t>
  </si>
  <si>
    <t>ABaB31</t>
  </si>
  <si>
    <t>ABaB32</t>
  </si>
  <si>
    <t>ABaB33</t>
  </si>
  <si>
    <t>ABaB34</t>
  </si>
  <si>
    <t>ABaB61</t>
  </si>
  <si>
    <t>ABaB62</t>
  </si>
  <si>
    <t>ABaB63</t>
  </si>
  <si>
    <t>ABaB64</t>
  </si>
  <si>
    <t>ABaB121</t>
  </si>
  <si>
    <t>ABaB122</t>
  </si>
  <si>
    <t>ABaB123</t>
  </si>
  <si>
    <t>ABaB124</t>
  </si>
  <si>
    <t>ABaB241</t>
  </si>
  <si>
    <t>ABaB242</t>
  </si>
  <si>
    <t>ABaB243</t>
  </si>
  <si>
    <t>ABaB244</t>
  </si>
  <si>
    <t>ABaB481</t>
  </si>
  <si>
    <t>ABaB482</t>
  </si>
  <si>
    <t>ABaB483</t>
  </si>
  <si>
    <t>ABaB484</t>
  </si>
  <si>
    <t>ABaB721</t>
  </si>
  <si>
    <t>ABaB722</t>
  </si>
  <si>
    <t>ABaB723</t>
  </si>
  <si>
    <t>ABaB724</t>
  </si>
  <si>
    <t>ABaB961</t>
  </si>
  <si>
    <t>ABaB962</t>
  </si>
  <si>
    <t>ABaB963</t>
  </si>
  <si>
    <t>ABaB964</t>
  </si>
  <si>
    <t>ABaB1201</t>
  </si>
  <si>
    <t>ABaB1202</t>
  </si>
  <si>
    <t>ABaB1203</t>
  </si>
  <si>
    <t>ABaB1204</t>
  </si>
  <si>
    <t>ABaB1441</t>
  </si>
  <si>
    <t>ABaB1442</t>
  </si>
  <si>
    <t>ABaB1443</t>
  </si>
  <si>
    <t>ABaB1444</t>
  </si>
  <si>
    <t>HCl-PVWD</t>
  </si>
  <si>
    <t>ABaBHCl01</t>
  </si>
  <si>
    <t>ABaBHCl02</t>
  </si>
  <si>
    <t>ABaBHCl03</t>
  </si>
  <si>
    <t>ABaBHCl04</t>
  </si>
  <si>
    <t>ABaBHCl11</t>
  </si>
  <si>
    <t>ABaBHCl12</t>
  </si>
  <si>
    <t>ABaBHCl13</t>
  </si>
  <si>
    <t>ABaBHCl14</t>
  </si>
  <si>
    <t>ABaBHCl31</t>
  </si>
  <si>
    <t>ABaBHCl32</t>
  </si>
  <si>
    <t>ABaBHCl33</t>
  </si>
  <si>
    <t>ABaBHCl34</t>
  </si>
  <si>
    <t>ABaBHCl61</t>
  </si>
  <si>
    <t>ABaBHCl62</t>
  </si>
  <si>
    <t>ABaBHCl63</t>
  </si>
  <si>
    <t>ABaBHCl64</t>
  </si>
  <si>
    <t>ABaBHCl121</t>
  </si>
  <si>
    <t>ABaBHCl122</t>
  </si>
  <si>
    <t>ABaBHCl123</t>
  </si>
  <si>
    <t>ABaBHCl124</t>
  </si>
  <si>
    <t>ABaBHCl241</t>
  </si>
  <si>
    <t>ABaBHCl242</t>
  </si>
  <si>
    <t>ABaBHCl243</t>
  </si>
  <si>
    <t>ABaBHCl244</t>
  </si>
  <si>
    <t>ABaBHCl481</t>
  </si>
  <si>
    <t>ABaBHCl482</t>
  </si>
  <si>
    <t>ABaBHCl483</t>
  </si>
  <si>
    <t>ABaBHCl484</t>
  </si>
  <si>
    <t>ABaBHCl721</t>
  </si>
  <si>
    <t>ABaBHCl722</t>
  </si>
  <si>
    <t>ABaBHCl723</t>
  </si>
  <si>
    <t>ABaBHCl724</t>
  </si>
  <si>
    <t>ABaBHCl961</t>
  </si>
  <si>
    <t>ABaBHCl962</t>
  </si>
  <si>
    <t>ABaBHCl963</t>
  </si>
  <si>
    <t>ABaBHCl964</t>
  </si>
  <si>
    <t>ABaBHCl1201</t>
  </si>
  <si>
    <t>ABaBHCl1202</t>
  </si>
  <si>
    <t>ABaBHCl1203</t>
  </si>
  <si>
    <t>ABaBHCl1204</t>
  </si>
  <si>
    <t>ABaBHCl1441</t>
  </si>
  <si>
    <t>ABaBHCl1442</t>
  </si>
  <si>
    <t>Blend/(g)</t>
  </si>
  <si>
    <t>ABaBHCl1443</t>
  </si>
  <si>
    <t>ABaBHCl1444</t>
  </si>
  <si>
    <t>DBa/(g)</t>
  </si>
  <si>
    <t>TEMPERATURE/©</t>
  </si>
  <si>
    <t xml:space="preserve">DAY </t>
  </si>
  <si>
    <t>WS extract/(mL)</t>
  </si>
  <si>
    <t>Average</t>
  </si>
  <si>
    <t>St. Dev.</t>
  </si>
  <si>
    <t>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</si>
</sst>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9">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7">
    <xf numFmtId="0" fontId="0" fillId="0" borderId="0" xfId="0"/>
    <xf numFmtId="0" fontId="0" fillId="0" borderId="0" xfId="0" applyAlignment="1">
      <alignment horizontal="center"/>
    </xf>
    <xf numFmtId="0" fontId="0" fillId="0" borderId="0" xfId="0" applyFill="1" applyBorder="1" applyAlignment="1"/>
    <xf numFmtId="0" fontId="0" fillId="0" borderId="0" xfId="0" applyFill="1" applyBorder="1" applyAlignment="1">
      <alignment horizontal="center"/>
    </xf>
    <xf numFmtId="0" fontId="0" fillId="0" borderId="1" xfId="0" applyBorder="1"/>
    <xf numFmtId="0" fontId="0" fillId="0" borderId="0" xfId="0" applyBorder="1"/>
    <xf numFmtId="0" fontId="0" fillId="0" borderId="0" xfId="0" applyFill="1" applyBorder="1"/>
    <xf numFmtId="0" fontId="0" fillId="0" borderId="0" xfId="0" applyAlignment="1"/>
    <xf numFmtId="0" fontId="0" fillId="0" borderId="2" xfId="0" applyFill="1" applyBorder="1"/>
    <xf numFmtId="0" fontId="0" fillId="2" borderId="0" xfId="0" applyFill="1" applyBorder="1"/>
    <xf numFmtId="0" fontId="0" fillId="0" borderId="0" xfId="0" applyFill="1"/>
    <xf numFmtId="2" fontId="2" fillId="3" borderId="0" xfId="0" applyNumberFormat="1" applyFont="1" applyFill="1" applyBorder="1"/>
    <xf numFmtId="2" fontId="2" fillId="3" borderId="1" xfId="0" applyNumberFormat="1" applyFont="1" applyFill="1" applyBorder="1"/>
    <xf numFmtId="0" fontId="3" fillId="0" borderId="0" xfId="0" applyFont="1" applyFill="1" applyBorder="1"/>
    <xf numFmtId="0" fontId="0" fillId="0" borderId="2" xfId="0" applyBorder="1"/>
    <xf numFmtId="0" fontId="0" fillId="2" borderId="2" xfId="0" applyFill="1" applyBorder="1"/>
    <xf numFmtId="0" fontId="1" fillId="0" borderId="0" xfId="0" applyFont="1" applyFill="1" applyBorder="1"/>
    <xf numFmtId="0" fontId="0" fillId="0" borderId="0" xfId="0" applyFill="1" applyBorder="1" applyAlignment="1">
      <alignment wrapText="1"/>
    </xf>
    <xf numFmtId="0" fontId="0" fillId="0" borderId="1" xfId="0" applyFill="1" applyBorder="1"/>
    <xf numFmtId="0" fontId="0" fillId="0" borderId="0" xfId="0" applyFill="1" applyAlignment="1">
      <alignment wrapText="1"/>
    </xf>
    <xf numFmtId="0" fontId="0" fillId="0" borderId="0" xfId="0" applyFill="1" applyAlignment="1"/>
    <xf numFmtId="0" fontId="2" fillId="0" borderId="0" xfId="0" applyFont="1" applyFill="1"/>
    <xf numFmtId="0" fontId="0" fillId="0" borderId="0" xfId="0" applyAlignment="1">
      <alignment horizontal="center"/>
    </xf>
    <xf numFmtId="0" fontId="0" fillId="0" borderId="0" xfId="0"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1" xfId="0" applyFill="1" applyBorder="1" applyAlignment="1">
      <alignment horizontal="center"/>
    </xf>
    <xf numFmtId="0" fontId="0" fillId="0" borderId="0" xfId="0" applyAlignment="1">
      <alignment horizontal="center"/>
    </xf>
    <xf numFmtId="0" fontId="0" fillId="0" borderId="2" xfId="0" applyFill="1" applyBorder="1" applyAlignment="1">
      <alignment horizontal="center"/>
    </xf>
    <xf numFmtId="0" fontId="0" fillId="4" borderId="2" xfId="0" applyFill="1" applyBorder="1" applyAlignment="1">
      <alignment horizontal="center"/>
    </xf>
    <xf numFmtId="0" fontId="0" fillId="4" borderId="2" xfId="0" applyFill="1" applyBorder="1"/>
    <xf numFmtId="0" fontId="0" fillId="4" borderId="0" xfId="0" applyFill="1" applyBorder="1"/>
    <xf numFmtId="0" fontId="0" fillId="4" borderId="0" xfId="0" applyFill="1" applyBorder="1" applyAlignment="1">
      <alignment horizontal="center"/>
    </xf>
    <xf numFmtId="0" fontId="0" fillId="4" borderId="1" xfId="0" applyFill="1" applyBorder="1" applyAlignment="1">
      <alignment horizontal="center"/>
    </xf>
    <xf numFmtId="0" fontId="0" fillId="4" borderId="1" xfId="0" applyFill="1" applyBorder="1"/>
    <xf numFmtId="2" fontId="0" fillId="4" borderId="2" xfId="0" applyNumberFormat="1" applyFill="1" applyBorder="1"/>
    <xf numFmtId="2" fontId="0" fillId="4" borderId="0" xfId="0" applyNumberFormat="1" applyFill="1" applyBorder="1"/>
    <xf numFmtId="2" fontId="0" fillId="0" borderId="0" xfId="0" applyNumberFormat="1" applyFill="1" applyBorder="1"/>
    <xf numFmtId="2" fontId="0" fillId="0" borderId="0" xfId="0" applyNumberFormat="1" applyFill="1"/>
    <xf numFmtId="2" fontId="0" fillId="4" borderId="1" xfId="0" applyNumberFormat="1" applyFill="1" applyBorder="1"/>
    <xf numFmtId="2" fontId="0" fillId="0" borderId="2" xfId="0" applyNumberFormat="1" applyFill="1" applyBorder="1"/>
    <xf numFmtId="2" fontId="0" fillId="0" borderId="1" xfId="0" applyNumberFormat="1" applyFill="1" applyBorder="1"/>
    <xf numFmtId="2" fontId="0" fillId="0" borderId="0" xfId="0" applyNumberFormat="1"/>
    <xf numFmtId="2" fontId="0" fillId="2" borderId="0" xfId="0" applyNumberFormat="1" applyFill="1" applyBorder="1"/>
    <xf numFmtId="2" fontId="0" fillId="0" borderId="0" xfId="0" applyNumberFormat="1" applyBorder="1"/>
    <xf numFmtId="2" fontId="0" fillId="2" borderId="2" xfId="0" applyNumberFormat="1" applyFill="1" applyBorder="1"/>
    <xf numFmtId="2" fontId="0" fillId="0" borderId="2" xfId="0" applyNumberFormat="1" applyBorder="1"/>
    <xf numFmtId="2" fontId="0" fillId="0" borderId="1" xfId="0" applyNumberFormat="1" applyBorder="1"/>
    <xf numFmtId="0" fontId="0" fillId="0" borderId="3" xfId="0" applyBorder="1" applyAlignment="1">
      <alignment horizontal="center" vertical="center" wrapText="1"/>
    </xf>
    <xf numFmtId="0" fontId="0" fillId="4" borderId="4" xfId="0" applyFill="1" applyBorder="1"/>
    <xf numFmtId="0" fontId="0" fillId="0" borderId="5" xfId="0" applyBorder="1" applyAlignment="1">
      <alignment horizontal="center" vertical="center" wrapText="1"/>
    </xf>
    <xf numFmtId="0" fontId="0" fillId="4" borderId="6" xfId="0" applyFill="1" applyBorder="1"/>
    <xf numFmtId="0" fontId="0" fillId="2" borderId="6" xfId="0" applyFill="1" applyBorder="1"/>
    <xf numFmtId="0" fontId="0" fillId="0" borderId="6" xfId="0" applyBorder="1"/>
    <xf numFmtId="0" fontId="0" fillId="0" borderId="7" xfId="0" applyBorder="1" applyAlignment="1">
      <alignment horizontal="center" vertical="center" wrapText="1"/>
    </xf>
    <xf numFmtId="0" fontId="0" fillId="4" borderId="8" xfId="0" applyFill="1" applyBorder="1"/>
    <xf numFmtId="0" fontId="0" fillId="0" borderId="6" xfId="0" applyFill="1" applyBorder="1"/>
    <xf numFmtId="0" fontId="0" fillId="0" borderId="4" xfId="0" applyBorder="1"/>
    <xf numFmtId="0" fontId="0" fillId="0" borderId="8" xfId="0" applyBorder="1"/>
    <xf numFmtId="2" fontId="2" fillId="0" borderId="0" xfId="0" applyNumberFormat="1" applyFont="1" applyFill="1" applyBorder="1"/>
    <xf numFmtId="2" fontId="2" fillId="0" borderId="1" xfId="0" applyNumberFormat="1" applyFont="1" applyFill="1" applyBorder="1"/>
    <xf numFmtId="2" fontId="2" fillId="4" borderId="0" xfId="0" applyNumberFormat="1" applyFont="1" applyFill="1" applyBorder="1"/>
    <xf numFmtId="2" fontId="2" fillId="4" borderId="1" xfId="0" applyNumberFormat="1" applyFont="1" applyFill="1" applyBorder="1"/>
    <xf numFmtId="2" fontId="0" fillId="0" borderId="0" xfId="0" applyNumberFormat="1" applyFont="1" applyFill="1" applyBorder="1"/>
    <xf numFmtId="2" fontId="0" fillId="0" borderId="0" xfId="0" applyNumberFormat="1" applyFont="1" applyFill="1"/>
    <xf numFmtId="0" fontId="0"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WS extract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RESULTS!$D$4</c:f>
              <c:strCache>
                <c:ptCount val="1"/>
                <c:pt idx="0">
                  <c:v>HCl-WFA+PVWD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([1]RESULTS!$BT$5,[1]RESULTS!$BT$9,[1]RESULTS!$BT$13,[1]RESULTS!$BT$17,[1]RESULTS!$BT$21,[1]RESULTS!$BT$25,[1]RESULTS!$BT$29,[1]RESULTS!$BT$33,[1]RESULTS!$BT$37,[1]RESULTS!$BT$41,[1]RESULTS!$BT$45)</c:f>
                <c:numCache>
                  <c:formatCode>General</c:formatCode>
                  <c:ptCount val="11"/>
                  <c:pt idx="0">
                    <c:v>0.90190539045585794</c:v>
                  </c:pt>
                  <c:pt idx="1">
                    <c:v>0.24090108620206205</c:v>
                  </c:pt>
                  <c:pt idx="2">
                    <c:v>0.17632829230349478</c:v>
                  </c:pt>
                  <c:pt idx="3">
                    <c:v>1.4342710111179591</c:v>
                  </c:pt>
                  <c:pt idx="4">
                    <c:v>1.280998959146076</c:v>
                  </c:pt>
                  <c:pt idx="5">
                    <c:v>0.76255600887191544</c:v>
                  </c:pt>
                  <c:pt idx="6">
                    <c:v>1.002929043684879</c:v>
                  </c:pt>
                  <c:pt idx="7">
                    <c:v>1.5408520370236722</c:v>
                  </c:pt>
                  <c:pt idx="8">
                    <c:v>1.7676160970829229</c:v>
                  </c:pt>
                  <c:pt idx="9">
                    <c:v>1.1169415084655654</c:v>
                  </c:pt>
                  <c:pt idx="10">
                    <c:v>1.9891602080610145</c:v>
                  </c:pt>
                </c:numCache>
              </c:numRef>
            </c:plus>
            <c:minus>
              <c:numRef>
                <c:f>([1]RESULTS!$BT$5,[1]RESULTS!$BT$9,[1]RESULTS!$BT$13,[1]RESULTS!$BT$17,[1]RESULTS!$BT$21,[1]RESULTS!$BT$25,[1]RESULTS!$BT$29,[1]RESULTS!$BT$33,[1]RESULTS!$BT$37,[1]RESULTS!$BT$41,[1]RESULTS!$BT$45)</c:f>
                <c:numCache>
                  <c:formatCode>General</c:formatCode>
                  <c:ptCount val="11"/>
                  <c:pt idx="0">
                    <c:v>0.90190539045585794</c:v>
                  </c:pt>
                  <c:pt idx="1">
                    <c:v>0.24090108620206205</c:v>
                  </c:pt>
                  <c:pt idx="2">
                    <c:v>0.17632829230349478</c:v>
                  </c:pt>
                  <c:pt idx="3">
                    <c:v>1.4342710111179591</c:v>
                  </c:pt>
                  <c:pt idx="4">
                    <c:v>1.280998959146076</c:v>
                  </c:pt>
                  <c:pt idx="5">
                    <c:v>0.76255600887191544</c:v>
                  </c:pt>
                  <c:pt idx="6">
                    <c:v>1.002929043684879</c:v>
                  </c:pt>
                  <c:pt idx="7">
                    <c:v>1.5408520370236722</c:v>
                  </c:pt>
                  <c:pt idx="8">
                    <c:v>1.7676160970829229</c:v>
                  </c:pt>
                  <c:pt idx="9">
                    <c:v>1.1169415084655654</c:v>
                  </c:pt>
                  <c:pt idx="10">
                    <c:v>1.9891602080610145</c:v>
                  </c:pt>
                </c:numCache>
              </c:numRef>
            </c:minus>
            <c:spPr>
              <a:noFill/>
              <a:ln w="9525" cap="flat" cmpd="sng" algn="ctr">
                <a:solidFill>
                  <a:schemeClr val="tx1">
                    <a:lumMod val="65000"/>
                    <a:lumOff val="35000"/>
                  </a:schemeClr>
                </a:solidFill>
                <a:round/>
              </a:ln>
              <a:effectLst/>
            </c:spPr>
          </c:errBars>
          <c:xVal>
            <c:numRef>
              <c:f>(RESULTS!$C$7,RESULTS!$C$11,RESULTS!$C$15,RESULTS!$C$19,RESULTS!$C$23,RESULTS!$C$27,RESULTS!$C$31,RESULTS!$C$35,RESULTS!$C$39,RESULTS!$C$43,RESULTS!$C$47)</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(RESULTS!$BA$4,RESULTS!$BA$8,RESULTS!$BA$12,RESULTS!$BA$16,RESULTS!$BA$20,RESULTS!$BA$24,RESULTS!$BA$28,RESULTS!$BA$32,RESULTS!$BA$36,RESULTS!$BA$40,RESULTS!$BA$44)</c:f>
              <c:numCache>
                <c:formatCode>0.00</c:formatCode>
                <c:ptCount val="11"/>
                <c:pt idx="0">
                  <c:v>2.4550000000000001</c:v>
                </c:pt>
                <c:pt idx="1">
                  <c:v>2.7433333333333336</c:v>
                </c:pt>
                <c:pt idx="2">
                  <c:v>2.7924999999999995</c:v>
                </c:pt>
                <c:pt idx="3">
                  <c:v>3.1100000000000003</c:v>
                </c:pt>
                <c:pt idx="4">
                  <c:v>4.0125000000000002</c:v>
                </c:pt>
                <c:pt idx="5">
                  <c:v>3.2675000000000001</c:v>
                </c:pt>
                <c:pt idx="6">
                  <c:v>2.74</c:v>
                </c:pt>
                <c:pt idx="7">
                  <c:v>2.9725000000000001</c:v>
                </c:pt>
                <c:pt idx="8">
                  <c:v>3.95</c:v>
                </c:pt>
                <c:pt idx="9">
                  <c:v>3.8925000000000001</c:v>
                </c:pt>
                <c:pt idx="10">
                  <c:v>3.5774999999999997</c:v>
                </c:pt>
              </c:numCache>
            </c:numRef>
          </c:yVal>
          <c:smooth val="0"/>
          <c:extLst>
            <c:ext xmlns:c16="http://schemas.microsoft.com/office/drawing/2014/chart" uri="{C3380CC4-5D6E-409C-BE32-E72D297353CC}">
              <c16:uniqueId val="{00000000-B77C-4323-B863-9118207B2009}"/>
            </c:ext>
          </c:extLst>
        </c:ser>
        <c:ser>
          <c:idx val="1"/>
          <c:order val="1"/>
          <c:tx>
            <c:strRef>
              <c:f>RESULTS!$D$48</c:f>
              <c:strCache>
                <c:ptCount val="1"/>
                <c:pt idx="0">
                  <c:v>HCl-WFA+HCl-PVWD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([1]RESULTS!$BT$49,[1]RESULTS!$BT$53,[1]RESULTS!$BT$57,[1]RESULTS!$BT$61,[1]RESULTS!$BT$65,[1]RESULTS!$BT$69,[1]RESULTS!$BT$73,[1]RESULTS!$BT$77,[1]RESULTS!$BT$81,[1]RESULTS!$BT$85,[1]RESULTS!$BT$89)</c:f>
                <c:numCache>
                  <c:formatCode>General</c:formatCode>
                  <c:ptCount val="11"/>
                  <c:pt idx="0">
                    <c:v>0.18009256878986732</c:v>
                  </c:pt>
                  <c:pt idx="1">
                    <c:v>0.83264137938650851</c:v>
                  </c:pt>
                  <c:pt idx="2">
                    <c:v>3.5118845842842493E-2</c:v>
                  </c:pt>
                  <c:pt idx="3">
                    <c:v>0.18823743871327417</c:v>
                  </c:pt>
                  <c:pt idx="4">
                    <c:v>0.24757153848265115</c:v>
                  </c:pt>
                  <c:pt idx="5">
                    <c:v>2.0816659994661223E-2</c:v>
                  </c:pt>
                  <c:pt idx="6">
                    <c:v>0.19015344680897281</c:v>
                  </c:pt>
                  <c:pt idx="7">
                    <c:v>1.2451338616122094</c:v>
                  </c:pt>
                  <c:pt idx="8">
                    <c:v>4.3493294502333003E-2</c:v>
                  </c:pt>
                  <c:pt idx="9">
                    <c:v>0.98166525183825637</c:v>
                  </c:pt>
                  <c:pt idx="10">
                    <c:v>0.7424452841792446</c:v>
                  </c:pt>
                </c:numCache>
              </c:numRef>
            </c:plus>
            <c:minus>
              <c:numRef>
                <c:f>([1]RESULTS!$BT$49,[1]RESULTS!$BT$53,[1]RESULTS!$BT$57,[1]RESULTS!$BT$61,[1]RESULTS!$BT$65,[1]RESULTS!$BT$69,[1]RESULTS!$BT$73,[1]RESULTS!$BT$77,[1]RESULTS!$BT$81,[1]RESULTS!$BT$85,[1]RESULTS!$BT$89)</c:f>
                <c:numCache>
                  <c:formatCode>General</c:formatCode>
                  <c:ptCount val="11"/>
                  <c:pt idx="0">
                    <c:v>0.18009256878986732</c:v>
                  </c:pt>
                  <c:pt idx="1">
                    <c:v>0.83264137938650851</c:v>
                  </c:pt>
                  <c:pt idx="2">
                    <c:v>3.5118845842842493E-2</c:v>
                  </c:pt>
                  <c:pt idx="3">
                    <c:v>0.18823743871327417</c:v>
                  </c:pt>
                  <c:pt idx="4">
                    <c:v>0.24757153848265115</c:v>
                  </c:pt>
                  <c:pt idx="5">
                    <c:v>2.0816659994661223E-2</c:v>
                  </c:pt>
                  <c:pt idx="6">
                    <c:v>0.19015344680897281</c:v>
                  </c:pt>
                  <c:pt idx="7">
                    <c:v>1.2451338616122094</c:v>
                  </c:pt>
                  <c:pt idx="8">
                    <c:v>4.3493294502333003E-2</c:v>
                  </c:pt>
                  <c:pt idx="9">
                    <c:v>0.98166525183825637</c:v>
                  </c:pt>
                  <c:pt idx="10">
                    <c:v>0.7424452841792446</c:v>
                  </c:pt>
                </c:numCache>
              </c:numRef>
            </c:minus>
            <c:spPr>
              <a:noFill/>
              <a:ln w="9525" cap="flat" cmpd="sng" algn="ctr">
                <a:solidFill>
                  <a:schemeClr val="tx1">
                    <a:lumMod val="65000"/>
                    <a:lumOff val="35000"/>
                  </a:schemeClr>
                </a:solidFill>
                <a:round/>
              </a:ln>
              <a:effectLst/>
            </c:spPr>
          </c:errBars>
          <c:xVal>
            <c:numRef>
              <c:f>(RESULTS!$C$51,RESULTS!$C$55,RESULTS!$C$59,RESULTS!$C$63,RESULTS!$C$67,RESULTS!$C$71,RESULTS!$C$75,RESULTS!$C$79,RESULTS!$C$83,RESULTS!$C$87,RESULTS!$C$91)</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(RESULTS!$BA$48,RESULTS!$BA$52,RESULTS!$BA$56,RESULTS!$BA$60,RESULTS!$BA$64,RESULTS!$BA$68,RESULTS!$BA$72,RESULTS!$BA$76,RESULTS!$BA$80,RESULTS!$BA$84,RESULTS!$BA$88)</c:f>
              <c:numCache>
                <c:formatCode>0.00</c:formatCode>
                <c:ptCount val="11"/>
                <c:pt idx="0">
                  <c:v>1.4566666666666668</c:v>
                </c:pt>
                <c:pt idx="1">
                  <c:v>1.9224999999999999</c:v>
                </c:pt>
                <c:pt idx="2">
                  <c:v>1.2266666666666668</c:v>
                </c:pt>
                <c:pt idx="3">
                  <c:v>1.3166666666666667</c:v>
                </c:pt>
                <c:pt idx="4">
                  <c:v>1.4375</c:v>
                </c:pt>
                <c:pt idx="5">
                  <c:v>1.1066666666666667</c:v>
                </c:pt>
                <c:pt idx="6">
                  <c:v>1.3925000000000001</c:v>
                </c:pt>
                <c:pt idx="7">
                  <c:v>2.5274999999999999</c:v>
                </c:pt>
                <c:pt idx="8">
                  <c:v>1.2075</c:v>
                </c:pt>
                <c:pt idx="9">
                  <c:v>1.76</c:v>
                </c:pt>
                <c:pt idx="10">
                  <c:v>1.8375000000000001</c:v>
                </c:pt>
              </c:numCache>
            </c:numRef>
          </c:yVal>
          <c:smooth val="0"/>
          <c:extLst>
            <c:ext xmlns:c16="http://schemas.microsoft.com/office/drawing/2014/chart" uri="{C3380CC4-5D6E-409C-BE32-E72D297353CC}">
              <c16:uniqueId val="{00000001-B77C-4323-B863-9118207B2009}"/>
            </c:ext>
          </c:extLst>
        </c:ser>
        <c:ser>
          <c:idx val="2"/>
          <c:order val="2"/>
          <c:tx>
            <c:strRef>
              <c:f>RESULTS!$D$92</c:f>
              <c:strCache>
                <c:ptCount val="1"/>
                <c:pt idx="0">
                  <c:v>PVWD</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([1]RESULTS!$BT$93,[1]RESULTS!$BT$97,[1]RESULTS!$BT$101,[1]RESULTS!$BT$105,[1]RESULTS!$BT$109,[1]RESULTS!$BT$113,[1]RESULTS!$BT$117,[1]RESULTS!$BT$121,[1]RESULTS!$BT$125,[1]RESULTS!$BT$129,[1]RESULTS!$BT$133)</c:f>
                <c:numCache>
                  <c:formatCode>General</c:formatCode>
                  <c:ptCount val="11"/>
                  <c:pt idx="0">
                    <c:v>6.2449979983984001E-2</c:v>
                  </c:pt>
                  <c:pt idx="1">
                    <c:v>0.12662279942148402</c:v>
                  </c:pt>
                  <c:pt idx="2">
                    <c:v>4.3588989435406823E-2</c:v>
                  </c:pt>
                  <c:pt idx="3">
                    <c:v>7.365459931328143E-2</c:v>
                  </c:pt>
                  <c:pt idx="4">
                    <c:v>0.16792855623746672</c:v>
                  </c:pt>
                  <c:pt idx="5">
                    <c:v>3.5118845842842181E-2</c:v>
                  </c:pt>
                  <c:pt idx="6">
                    <c:v>1.154700538379227E-2</c:v>
                  </c:pt>
                  <c:pt idx="7">
                    <c:v>0.12489995996796786</c:v>
                  </c:pt>
                  <c:pt idx="8">
                    <c:v>0.29263173671584786</c:v>
                  </c:pt>
                  <c:pt idx="9">
                    <c:v>0.57312011539176189</c:v>
                  </c:pt>
                  <c:pt idx="10">
                    <c:v>0.62067167917775434</c:v>
                  </c:pt>
                </c:numCache>
              </c:numRef>
            </c:plus>
            <c:minus>
              <c:numRef>
                <c:f>([1]RESULTS!$BT$93,[1]RESULTS!$BT$97,[1]RESULTS!$BT$101,[1]RESULTS!$BT$105,[1]RESULTS!$BT$109,[1]RESULTS!$BT$113,[1]RESULTS!$BT$117,[1]RESULTS!$BT$121,[1]RESULTS!$BT$125,[1]RESULTS!$BT$129,[1]RESULTS!$BT$133)</c:f>
                <c:numCache>
                  <c:formatCode>General</c:formatCode>
                  <c:ptCount val="11"/>
                  <c:pt idx="0">
                    <c:v>6.2449979983984001E-2</c:v>
                  </c:pt>
                  <c:pt idx="1">
                    <c:v>0.12662279942148402</c:v>
                  </c:pt>
                  <c:pt idx="2">
                    <c:v>4.3588989435406823E-2</c:v>
                  </c:pt>
                  <c:pt idx="3">
                    <c:v>7.365459931328143E-2</c:v>
                  </c:pt>
                  <c:pt idx="4">
                    <c:v>0.16792855623746672</c:v>
                  </c:pt>
                  <c:pt idx="5">
                    <c:v>3.5118845842842181E-2</c:v>
                  </c:pt>
                  <c:pt idx="6">
                    <c:v>1.154700538379227E-2</c:v>
                  </c:pt>
                  <c:pt idx="7">
                    <c:v>0.12489995996796786</c:v>
                  </c:pt>
                  <c:pt idx="8">
                    <c:v>0.29263173671584786</c:v>
                  </c:pt>
                  <c:pt idx="9">
                    <c:v>0.57312011539176189</c:v>
                  </c:pt>
                  <c:pt idx="10">
                    <c:v>0.62067167917775434</c:v>
                  </c:pt>
                </c:numCache>
              </c:numRef>
            </c:minus>
            <c:spPr>
              <a:noFill/>
              <a:ln w="9525" cap="flat" cmpd="sng" algn="ctr">
                <a:solidFill>
                  <a:schemeClr val="tx1">
                    <a:lumMod val="65000"/>
                    <a:lumOff val="35000"/>
                  </a:schemeClr>
                </a:solidFill>
                <a:round/>
              </a:ln>
              <a:effectLst/>
            </c:spPr>
          </c:errBars>
          <c:xVal>
            <c:numRef>
              <c:f>(RESULTS!$C$95,RESULTS!$C$99,RESULTS!$C$103,RESULTS!$C$107,RESULTS!$C$111,RESULTS!$C$115,RESULTS!$C$119,RESULTS!$C$123,RESULTS!$C$127,RESULTS!$C$131,RESULTS!$C$135)</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(RESULTS!$BA$92,RESULTS!$BA$96,RESULTS!$BA$100,RESULTS!$BA$104,RESULTS!$BA$108,RESULTS!$BA$112,RESULTS!$BA$116,RESULTS!$BA$120,RESULTS!$BA$124,RESULTS!$BA$128,RESULTS!$BA$132)</c:f>
              <c:numCache>
                <c:formatCode>0.00</c:formatCode>
                <c:ptCount val="11"/>
                <c:pt idx="0">
                  <c:v>7.23</c:v>
                </c:pt>
                <c:pt idx="1">
                  <c:v>7.5466666666666669</c:v>
                </c:pt>
                <c:pt idx="2">
                  <c:v>7.9600000000000009</c:v>
                </c:pt>
                <c:pt idx="3">
                  <c:v>7.4425000000000008</c:v>
                </c:pt>
                <c:pt idx="4">
                  <c:v>7.85</c:v>
                </c:pt>
                <c:pt idx="5">
                  <c:v>7.8566666666666665</c:v>
                </c:pt>
                <c:pt idx="6">
                  <c:v>7.833333333333333</c:v>
                </c:pt>
                <c:pt idx="7">
                  <c:v>7.7200000000000006</c:v>
                </c:pt>
                <c:pt idx="8">
                  <c:v>7.415</c:v>
                </c:pt>
                <c:pt idx="9">
                  <c:v>6.91</c:v>
                </c:pt>
                <c:pt idx="10">
                  <c:v>7.4566666666666661</c:v>
                </c:pt>
              </c:numCache>
            </c:numRef>
          </c:yVal>
          <c:smooth val="0"/>
          <c:extLst>
            <c:ext xmlns:c16="http://schemas.microsoft.com/office/drawing/2014/chart" uri="{C3380CC4-5D6E-409C-BE32-E72D297353CC}">
              <c16:uniqueId val="{00000002-B77C-4323-B863-9118207B2009}"/>
            </c:ext>
          </c:extLst>
        </c:ser>
        <c:ser>
          <c:idx val="3"/>
          <c:order val="3"/>
          <c:tx>
            <c:strRef>
              <c:f>RESULTS!$D$136</c:f>
              <c:strCache>
                <c:ptCount val="1"/>
                <c:pt idx="0">
                  <c:v>HCl-PVWD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([1]RESULTS!$BT$137,[1]RESULTS!$BT$141,[1]RESULTS!$BT$145,[1]RESULTS!$BT$149,[1]RESULTS!$BT$153,[1]RESULTS!$BT$157,[1]RESULTS!$BT$161,[1]RESULTS!$BT$165,[1]RESULTS!$BT$169,[1]RESULTS!$BT$173,[1]RESULTS!$BT$177)</c:f>
                <c:numCache>
                  <c:formatCode>General</c:formatCode>
                  <c:ptCount val="11"/>
                  <c:pt idx="0">
                    <c:v>0.25409971795865222</c:v>
                  </c:pt>
                  <c:pt idx="1">
                    <c:v>5.9090326337452731E-2</c:v>
                  </c:pt>
                  <c:pt idx="2">
                    <c:v>0.10692676621563627</c:v>
                  </c:pt>
                  <c:pt idx="3">
                    <c:v>4.0414518843273843E-2</c:v>
                  </c:pt>
                  <c:pt idx="4">
                    <c:v>0.21213203435596409</c:v>
                  </c:pt>
                  <c:pt idx="5">
                    <c:v>5.5075705472860961E-2</c:v>
                  </c:pt>
                  <c:pt idx="6">
                    <c:v>0.23050668826160353</c:v>
                  </c:pt>
                  <c:pt idx="7">
                    <c:v>4.7258156262526128E-2</c:v>
                  </c:pt>
                  <c:pt idx="8">
                    <c:v>7.5883682918881395E-2</c:v>
                  </c:pt>
                  <c:pt idx="9">
                    <c:v>6.0553007081949793E-2</c:v>
                  </c:pt>
                  <c:pt idx="10">
                    <c:v>2.0816659994661223E-2</c:v>
                  </c:pt>
                </c:numCache>
              </c:numRef>
            </c:plus>
            <c:minus>
              <c:numRef>
                <c:f>([1]RESULTS!$BT$137,[1]RESULTS!$BT$141,[1]RESULTS!$BT$145,[1]RESULTS!$BT$149,[1]RESULTS!$BT$153,[1]RESULTS!$BT$157,[1]RESULTS!$BT$161,[1]RESULTS!$BT$165,[1]RESULTS!$BT$169,[1]RESULTS!$BT$173,[1]RESULTS!$BT$177)</c:f>
                <c:numCache>
                  <c:formatCode>General</c:formatCode>
                  <c:ptCount val="11"/>
                  <c:pt idx="0">
                    <c:v>0.25409971795865222</c:v>
                  </c:pt>
                  <c:pt idx="1">
                    <c:v>5.9090326337452731E-2</c:v>
                  </c:pt>
                  <c:pt idx="2">
                    <c:v>0.10692676621563627</c:v>
                  </c:pt>
                  <c:pt idx="3">
                    <c:v>4.0414518843273843E-2</c:v>
                  </c:pt>
                  <c:pt idx="4">
                    <c:v>0.21213203435596409</c:v>
                  </c:pt>
                  <c:pt idx="5">
                    <c:v>5.5075705472860961E-2</c:v>
                  </c:pt>
                  <c:pt idx="6">
                    <c:v>0.23050668826160353</c:v>
                  </c:pt>
                  <c:pt idx="7">
                    <c:v>4.7258156262526128E-2</c:v>
                  </c:pt>
                  <c:pt idx="8">
                    <c:v>7.5883682918881395E-2</c:v>
                  </c:pt>
                  <c:pt idx="9">
                    <c:v>6.0553007081949793E-2</c:v>
                  </c:pt>
                  <c:pt idx="10">
                    <c:v>2.0816659994661223E-2</c:v>
                  </c:pt>
                </c:numCache>
              </c:numRef>
            </c:minus>
            <c:spPr>
              <a:noFill/>
              <a:ln w="9525" cap="flat" cmpd="sng" algn="ctr">
                <a:solidFill>
                  <a:schemeClr val="tx1">
                    <a:lumMod val="65000"/>
                    <a:lumOff val="35000"/>
                  </a:schemeClr>
                </a:solidFill>
                <a:round/>
              </a:ln>
              <a:effectLst/>
            </c:spPr>
          </c:errBars>
          <c:xVal>
            <c:numRef>
              <c:f>(RESULTS!$C$139,RESULTS!$C$143,RESULTS!$C$147,RESULTS!$C$151,RESULTS!$C$155,RESULTS!$C$159,RESULTS!$C$163,RESULTS!$C$167,RESULTS!$C$171,RESULTS!$C$175,RESULTS!$C$179)</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(RESULTS!$BA$136,RESULTS!$BA$140,RESULTS!$BA$144,RESULTS!$BA$148,RESULTS!$BA$152,RESULTS!$BA$156,RESULTS!$BA$160,RESULTS!$BA$164,RESULTS!$BA$168,RESULTS!$BA$172,RESULTS!$BA$176)</c:f>
              <c:numCache>
                <c:formatCode>0.00</c:formatCode>
                <c:ptCount val="11"/>
                <c:pt idx="0">
                  <c:v>1.79</c:v>
                </c:pt>
                <c:pt idx="1">
                  <c:v>1.6425000000000001</c:v>
                </c:pt>
                <c:pt idx="2">
                  <c:v>1.6633333333333333</c:v>
                </c:pt>
                <c:pt idx="3">
                  <c:v>1.5750000000000002</c:v>
                </c:pt>
                <c:pt idx="4">
                  <c:v>1.75</c:v>
                </c:pt>
                <c:pt idx="5">
                  <c:v>1.6166666666666665</c:v>
                </c:pt>
                <c:pt idx="6">
                  <c:v>1.6700000000000002</c:v>
                </c:pt>
                <c:pt idx="7">
                  <c:v>1.5449999999999999</c:v>
                </c:pt>
                <c:pt idx="8">
                  <c:v>1.6575</c:v>
                </c:pt>
                <c:pt idx="9">
                  <c:v>1.56</c:v>
                </c:pt>
                <c:pt idx="10">
                  <c:v>1.6166666666666665</c:v>
                </c:pt>
              </c:numCache>
            </c:numRef>
          </c:yVal>
          <c:smooth val="0"/>
          <c:extLst>
            <c:ext xmlns:c16="http://schemas.microsoft.com/office/drawing/2014/chart" uri="{C3380CC4-5D6E-409C-BE32-E72D297353CC}">
              <c16:uniqueId val="{00000003-B77C-4323-B863-9118207B2009}"/>
            </c:ext>
          </c:extLst>
        </c:ser>
        <c:dLbls>
          <c:showLegendKey val="0"/>
          <c:showVal val="0"/>
          <c:showCatName val="0"/>
          <c:showSerName val="0"/>
          <c:showPercent val="0"/>
          <c:showBubbleSize val="0"/>
        </c:dLbls>
        <c:axId val="404743504"/>
        <c:axId val="404740552"/>
      </c:scatterChart>
      <c:valAx>
        <c:axId val="404743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0552"/>
        <c:crosses val="autoZero"/>
        <c:crossBetween val="midCat"/>
      </c:valAx>
      <c:valAx>
        <c:axId val="40474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3504"/>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EXPERIMENTAL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RESULTS!$D$4</c:f>
              <c:strCache>
                <c:ptCount val="1"/>
                <c:pt idx="0">
                  <c:v>HCl-WFA+PVWD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([1]RESULTS!$BP$5,[1]RESULTS!$BP$9,[1]RESULTS!$BP$13,[1]RESULTS!$BP$17,[1]RESULTS!$BP$21,[1]RESULTS!$BP$25,[1]RESULTS!$BP$29,[1]RESULTS!$BP$33,[1]RESULTS!$BP$37,[1]RESULTS!$BP$41,[1]RESULTS!$BP$45)</c:f>
                <c:numCache>
                  <c:formatCode>General</c:formatCode>
                  <c:ptCount val="11"/>
                  <c:pt idx="0">
                    <c:v>0</c:v>
                  </c:pt>
                  <c:pt idx="1">
                    <c:v>0.47871355387816905</c:v>
                  </c:pt>
                  <c:pt idx="2">
                    <c:v>0.28867513459481292</c:v>
                  </c:pt>
                  <c:pt idx="3">
                    <c:v>0.40824829046386302</c:v>
                  </c:pt>
                  <c:pt idx="4">
                    <c:v>0</c:v>
                  </c:pt>
                  <c:pt idx="5">
                    <c:v>0.57735026918962584</c:v>
                  </c:pt>
                  <c:pt idx="6">
                    <c:v>0.9574271077563381</c:v>
                  </c:pt>
                  <c:pt idx="7">
                    <c:v>0.75</c:v>
                  </c:pt>
                  <c:pt idx="8">
                    <c:v>0</c:v>
                  </c:pt>
                  <c:pt idx="9">
                    <c:v>0.75</c:v>
                  </c:pt>
                  <c:pt idx="10">
                    <c:v>1.25</c:v>
                  </c:pt>
                </c:numCache>
              </c:numRef>
            </c:plus>
            <c:minus>
              <c:numRef>
                <c:f>([1]RESULTS!$BP$5,[1]RESULTS!$BP$9,[1]RESULTS!$BP$13,[1]RESULTS!$BP$17,[1]RESULTS!$BP$21,[1]RESULTS!$BP$25,[1]RESULTS!$BP$29,[1]RESULTS!$BP$33,[1]RESULTS!$BP$37,[1]RESULTS!$BP$41,[1]RESULTS!$BP$45)</c:f>
                <c:numCache>
                  <c:formatCode>General</c:formatCode>
                  <c:ptCount val="11"/>
                  <c:pt idx="0">
                    <c:v>0</c:v>
                  </c:pt>
                  <c:pt idx="1">
                    <c:v>0.47871355387816905</c:v>
                  </c:pt>
                  <c:pt idx="2">
                    <c:v>0.28867513459481292</c:v>
                  </c:pt>
                  <c:pt idx="3">
                    <c:v>0.40824829046386302</c:v>
                  </c:pt>
                  <c:pt idx="4">
                    <c:v>0</c:v>
                  </c:pt>
                  <c:pt idx="5">
                    <c:v>0.57735026918962584</c:v>
                  </c:pt>
                  <c:pt idx="6">
                    <c:v>0.9574271077563381</c:v>
                  </c:pt>
                  <c:pt idx="7">
                    <c:v>0.75</c:v>
                  </c:pt>
                  <c:pt idx="8">
                    <c:v>0</c:v>
                  </c:pt>
                  <c:pt idx="9">
                    <c:v>0.75</c:v>
                  </c:pt>
                  <c:pt idx="10">
                    <c:v>1.25</c:v>
                  </c:pt>
                </c:numCache>
              </c:numRef>
            </c:minus>
            <c:spPr>
              <a:noFill/>
              <a:ln w="9525" cap="flat" cmpd="sng" algn="ctr">
                <a:solidFill>
                  <a:schemeClr val="tx1">
                    <a:lumMod val="65000"/>
                    <a:lumOff val="35000"/>
                  </a:schemeClr>
                </a:solidFill>
                <a:round/>
              </a:ln>
              <a:effectLst/>
            </c:spPr>
          </c:errBars>
          <c:xVal>
            <c:numRef>
              <c:f>(RESULTS!$C$7,RESULTS!$C$11,RESULTS!$C$15,RESULTS!$C$19,RESULTS!$C$23,RESULTS!$C$27,RESULTS!$C$31,RESULTS!$C$35,RESULTS!$C$39,RESULTS!$C$43,RESULTS!$C$47)</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(RESULTS!$AU$4,RESULTS!$AU$8,RESULTS!$AU$12,RESULTS!$AU$16,RESULTS!$AU$20,RESULTS!$AU$24,RESULTS!$AU$28,RESULTS!$AU$32,RESULTS!$AU$36,RESULTS!$AU$40,RESULTS!$AU$44)</c:f>
              <c:numCache>
                <c:formatCode>0.00</c:formatCode>
                <c:ptCount val="11"/>
                <c:pt idx="0">
                  <c:v>17.5</c:v>
                </c:pt>
                <c:pt idx="1">
                  <c:v>19.125</c:v>
                </c:pt>
                <c:pt idx="2">
                  <c:v>20.166666666666668</c:v>
                </c:pt>
                <c:pt idx="3">
                  <c:v>19</c:v>
                </c:pt>
                <c:pt idx="4">
                  <c:v>19</c:v>
                </c:pt>
                <c:pt idx="5">
                  <c:v>20.166666666666668</c:v>
                </c:pt>
                <c:pt idx="6">
                  <c:v>18.25</c:v>
                </c:pt>
                <c:pt idx="7">
                  <c:v>19.375</c:v>
                </c:pt>
                <c:pt idx="8">
                  <c:v>20</c:v>
                </c:pt>
                <c:pt idx="9">
                  <c:v>19.125</c:v>
                </c:pt>
                <c:pt idx="10">
                  <c:v>18.375</c:v>
                </c:pt>
              </c:numCache>
            </c:numRef>
          </c:yVal>
          <c:smooth val="0"/>
          <c:extLst>
            <c:ext xmlns:c16="http://schemas.microsoft.com/office/drawing/2014/chart" uri="{C3380CC4-5D6E-409C-BE32-E72D297353CC}">
              <c16:uniqueId val="{00000000-1B81-40FD-B878-B3E6D56A2589}"/>
            </c:ext>
          </c:extLst>
        </c:ser>
        <c:ser>
          <c:idx val="1"/>
          <c:order val="1"/>
          <c:tx>
            <c:strRef>
              <c:f>RESULTS!$D$48</c:f>
              <c:strCache>
                <c:ptCount val="1"/>
                <c:pt idx="0">
                  <c:v>HCl-WFA+HCl-PVWD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([1]RESULTS!$BP$49,[1]RESULTS!$BP$53,[1]RESULTS!$BP$57,[1]RESULTS!$BP$61,[1]RESULTS!$BP$65,[1]RESULTS!$BP$69,[1]RESULTS!$BP$73,[1]RESULTS!$BP$77,[1]RESULTS!$BP$81,[1]RESULTS!$BP$85,[1]RESULTS!$BP$89)</c:f>
                <c:numCache>
                  <c:formatCode>General</c:formatCode>
                  <c:ptCount val="11"/>
                  <c:pt idx="0">
                    <c:v>0</c:v>
                  </c:pt>
                  <c:pt idx="1">
                    <c:v>0.6454972243679028</c:v>
                  </c:pt>
                  <c:pt idx="2">
                    <c:v>1.3149778198382918</c:v>
                  </c:pt>
                  <c:pt idx="3">
                    <c:v>2.2126530078919591</c:v>
                  </c:pt>
                  <c:pt idx="4">
                    <c:v>0</c:v>
                  </c:pt>
                  <c:pt idx="5">
                    <c:v>0.40824829046386302</c:v>
                  </c:pt>
                  <c:pt idx="6">
                    <c:v>0.35355339059327379</c:v>
                  </c:pt>
                  <c:pt idx="7">
                    <c:v>0.28867513459481292</c:v>
                  </c:pt>
                  <c:pt idx="8">
                    <c:v>0.40824829046386302</c:v>
                  </c:pt>
                  <c:pt idx="9">
                    <c:v>0.40824829046386302</c:v>
                  </c:pt>
                  <c:pt idx="10">
                    <c:v>0</c:v>
                  </c:pt>
                </c:numCache>
              </c:numRef>
            </c:plus>
            <c:minus>
              <c:numRef>
                <c:f>([1]RESULTS!$BP$49,[1]RESULTS!$BP$53,[1]RESULTS!$BP$57,[1]RESULTS!$BP$61,[1]RESULTS!$BP$65,[1]RESULTS!$BP$69,[1]RESULTS!$BP$73,[1]RESULTS!$BP$77,[1]RESULTS!$BP$81,[1]RESULTS!$BP$85,[1]RESULTS!$BP$89)</c:f>
                <c:numCache>
                  <c:formatCode>General</c:formatCode>
                  <c:ptCount val="11"/>
                  <c:pt idx="0">
                    <c:v>0</c:v>
                  </c:pt>
                  <c:pt idx="1">
                    <c:v>0.6454972243679028</c:v>
                  </c:pt>
                  <c:pt idx="2">
                    <c:v>1.3149778198382918</c:v>
                  </c:pt>
                  <c:pt idx="3">
                    <c:v>2.2126530078919591</c:v>
                  </c:pt>
                  <c:pt idx="4">
                    <c:v>0</c:v>
                  </c:pt>
                  <c:pt idx="5">
                    <c:v>0.40824829046386302</c:v>
                  </c:pt>
                  <c:pt idx="6">
                    <c:v>0.35355339059327379</c:v>
                  </c:pt>
                  <c:pt idx="7">
                    <c:v>0.28867513459481292</c:v>
                  </c:pt>
                  <c:pt idx="8">
                    <c:v>0.40824829046386302</c:v>
                  </c:pt>
                  <c:pt idx="9">
                    <c:v>0.40824829046386302</c:v>
                  </c:pt>
                  <c:pt idx="10">
                    <c:v>0</c:v>
                  </c:pt>
                </c:numCache>
              </c:numRef>
            </c:minus>
            <c:spPr>
              <a:noFill/>
              <a:ln w="9525" cap="flat" cmpd="sng" algn="ctr">
                <a:solidFill>
                  <a:schemeClr val="tx1">
                    <a:lumMod val="65000"/>
                    <a:lumOff val="35000"/>
                  </a:schemeClr>
                </a:solidFill>
                <a:round/>
              </a:ln>
              <a:effectLst/>
            </c:spPr>
          </c:errBars>
          <c:xVal>
            <c:numRef>
              <c:f>(RESULTS!$C$51,RESULTS!$C$55,RESULTS!$C$59,RESULTS!$C$63,RESULTS!$C$67,RESULTS!$C$71,RESULTS!$C$75,RESULTS!$C$79,RESULTS!$C$83,RESULTS!$C$87,RESULTS!$C$91)</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(RESULTS!$AU$48,RESULTS!$AU$52,RESULTS!$AU$56,RESULTS!$AU$60,RESULTS!$AU$64,RESULTS!$AU$68,RESULTS!$AU$72,RESULTS!$AU$76,RESULTS!$AU$80,RESULTS!$AU$84,RESULTS!$AU$88)</c:f>
              <c:numCache>
                <c:formatCode>0.00</c:formatCode>
                <c:ptCount val="11"/>
                <c:pt idx="0">
                  <c:v>18</c:v>
                </c:pt>
                <c:pt idx="1">
                  <c:v>19.25</c:v>
                </c:pt>
                <c:pt idx="2">
                  <c:v>19.375</c:v>
                </c:pt>
                <c:pt idx="3">
                  <c:v>19.375</c:v>
                </c:pt>
                <c:pt idx="4">
                  <c:v>19.5</c:v>
                </c:pt>
                <c:pt idx="5">
                  <c:v>20.5</c:v>
                </c:pt>
                <c:pt idx="6">
                  <c:v>18.25</c:v>
                </c:pt>
                <c:pt idx="7">
                  <c:v>20.166666666666668</c:v>
                </c:pt>
                <c:pt idx="8">
                  <c:v>20</c:v>
                </c:pt>
                <c:pt idx="9">
                  <c:v>20.5</c:v>
                </c:pt>
                <c:pt idx="10">
                  <c:v>20</c:v>
                </c:pt>
              </c:numCache>
            </c:numRef>
          </c:yVal>
          <c:smooth val="0"/>
          <c:extLst>
            <c:ext xmlns:c16="http://schemas.microsoft.com/office/drawing/2014/chart" uri="{C3380CC4-5D6E-409C-BE32-E72D297353CC}">
              <c16:uniqueId val="{00000001-1B81-40FD-B878-B3E6D56A2589}"/>
            </c:ext>
          </c:extLst>
        </c:ser>
        <c:ser>
          <c:idx val="2"/>
          <c:order val="2"/>
          <c:tx>
            <c:strRef>
              <c:f>RESULTS!$D$92</c:f>
              <c:strCache>
                <c:ptCount val="1"/>
                <c:pt idx="0">
                  <c:v>PVWD</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([1]RESULTS!$BP$93,[1]RESULTS!$BP$97,[1]RESULTS!$BP$101,[1]RESULTS!$BP$105,[1]RESULTS!$BP$109,[1]RESULTS!$BP$113,[1]RESULTS!$BP$117,[1]RESULTS!$BP$121,[1]RESULTS!$BP$125,[1]RESULTS!$BP$129,[1]RESULTS!$BP$133)</c:f>
                <c:numCache>
                  <c:formatCode>General</c:formatCode>
                  <c:ptCount val="11"/>
                  <c:pt idx="0">
                    <c:v>1.2909944487358056</c:v>
                  </c:pt>
                  <c:pt idx="1">
                    <c:v>0.57735026918962573</c:v>
                  </c:pt>
                  <c:pt idx="2">
                    <c:v>0</c:v>
                  </c:pt>
                  <c:pt idx="3">
                    <c:v>0.47871355387816905</c:v>
                  </c:pt>
                  <c:pt idx="4">
                    <c:v>0.70710678118654757</c:v>
                  </c:pt>
                  <c:pt idx="5">
                    <c:v>1.0801234497346435</c:v>
                  </c:pt>
                  <c:pt idx="6">
                    <c:v>1.3228756555322954</c:v>
                  </c:pt>
                  <c:pt idx="7">
                    <c:v>1.8484227510682361</c:v>
                  </c:pt>
                  <c:pt idx="8">
                    <c:v>0.28867513459481292</c:v>
                  </c:pt>
                  <c:pt idx="9">
                    <c:v>1.6329931618554521</c:v>
                  </c:pt>
                  <c:pt idx="10">
                    <c:v>2.3629078131263004</c:v>
                  </c:pt>
                </c:numCache>
              </c:numRef>
            </c:plus>
            <c:minus>
              <c:numRef>
                <c:f>([1]RESULTS!$BP$93,[1]RESULTS!$BP$97,[1]RESULTS!$BP$101,[1]RESULTS!$BP$105,[1]RESULTS!$BP$109,[1]RESULTS!$BP$113,[1]RESULTS!$BP$117,[1]RESULTS!$BP$121,[1]RESULTS!$BP$125,[1]RESULTS!$BP$129,[1]RESULTS!$BP$133)</c:f>
                <c:numCache>
                  <c:formatCode>General</c:formatCode>
                  <c:ptCount val="11"/>
                  <c:pt idx="0">
                    <c:v>1.2909944487358056</c:v>
                  </c:pt>
                  <c:pt idx="1">
                    <c:v>0.57735026918962573</c:v>
                  </c:pt>
                  <c:pt idx="2">
                    <c:v>0</c:v>
                  </c:pt>
                  <c:pt idx="3">
                    <c:v>0.47871355387816905</c:v>
                  </c:pt>
                  <c:pt idx="4">
                    <c:v>0.70710678118654757</c:v>
                  </c:pt>
                  <c:pt idx="5">
                    <c:v>1.0801234497346435</c:v>
                  </c:pt>
                  <c:pt idx="6">
                    <c:v>1.3228756555322954</c:v>
                  </c:pt>
                  <c:pt idx="7">
                    <c:v>1.8484227510682361</c:v>
                  </c:pt>
                  <c:pt idx="8">
                    <c:v>0.28867513459481292</c:v>
                  </c:pt>
                  <c:pt idx="9">
                    <c:v>1.6329931618554521</c:v>
                  </c:pt>
                  <c:pt idx="10">
                    <c:v>2.3629078131263004</c:v>
                  </c:pt>
                </c:numCache>
              </c:numRef>
            </c:minus>
            <c:spPr>
              <a:noFill/>
              <a:ln w="9525" cap="flat" cmpd="sng" algn="ctr">
                <a:solidFill>
                  <a:schemeClr val="tx1">
                    <a:lumMod val="65000"/>
                    <a:lumOff val="35000"/>
                  </a:schemeClr>
                </a:solidFill>
                <a:round/>
              </a:ln>
              <a:effectLst/>
            </c:spPr>
          </c:errBars>
          <c:xVal>
            <c:numRef>
              <c:f>(RESULTS!$C$95,RESULTS!$C$99,RESULTS!$C$103,RESULTS!$C$107,RESULTS!$C$111,RESULTS!$C$115,RESULTS!$C$119,RESULTS!$C$123,RESULTS!$C$127,RESULTS!$C$131,RESULTS!$C$135)</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(RESULTS!$AU$92,RESULTS!$AU$96,RESULTS!$AU$100,RESULTS!$AU$104,RESULTS!$AU$108,RESULTS!$AU$112,RESULTS!$AU$116,RESULTS!$AU$120,RESULTS!$AU$124,RESULTS!$AU$128,RESULTS!$AU$132)</c:f>
              <c:numCache>
                <c:formatCode>0.00</c:formatCode>
                <c:ptCount val="11"/>
                <c:pt idx="0">
                  <c:v>13</c:v>
                </c:pt>
                <c:pt idx="1">
                  <c:v>13.833333333333334</c:v>
                </c:pt>
                <c:pt idx="2">
                  <c:v>12.5</c:v>
                </c:pt>
                <c:pt idx="3">
                  <c:v>13.625</c:v>
                </c:pt>
                <c:pt idx="4">
                  <c:v>14</c:v>
                </c:pt>
                <c:pt idx="5">
                  <c:v>13.5</c:v>
                </c:pt>
                <c:pt idx="6">
                  <c:v>13.75</c:v>
                </c:pt>
                <c:pt idx="7">
                  <c:v>14.25</c:v>
                </c:pt>
                <c:pt idx="8">
                  <c:v>13.833333333333334</c:v>
                </c:pt>
                <c:pt idx="9">
                  <c:v>15</c:v>
                </c:pt>
                <c:pt idx="10">
                  <c:v>14.666666666666666</c:v>
                </c:pt>
              </c:numCache>
            </c:numRef>
          </c:yVal>
          <c:smooth val="0"/>
          <c:extLst>
            <c:ext xmlns:c16="http://schemas.microsoft.com/office/drawing/2014/chart" uri="{C3380CC4-5D6E-409C-BE32-E72D297353CC}">
              <c16:uniqueId val="{00000002-1B81-40FD-B878-B3E6D56A2589}"/>
            </c:ext>
          </c:extLst>
        </c:ser>
        <c:ser>
          <c:idx val="3"/>
          <c:order val="3"/>
          <c:tx>
            <c:strRef>
              <c:f>RESULTS!$D$136</c:f>
              <c:strCache>
                <c:ptCount val="1"/>
                <c:pt idx="0">
                  <c:v>HCl-PVWD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([1]RESULTS!$BP$137,[1]RESULTS!$BP$141,[1]RESULTS!$BP$145,[1]RESULTS!$BP$149,[1]RESULTS!$BP$153,[1]RESULTS!$BP$157,[1]RESULTS!$BP$161,[1]RESULTS!$BP$165,[1]RESULTS!$BP$169,[1]RESULTS!$BP$173,[1]RESULTS!$BP$177)</c:f>
                <c:numCache>
                  <c:formatCode>General</c:formatCode>
                  <c:ptCount val="11"/>
                  <c:pt idx="0">
                    <c:v>0.47871355387816905</c:v>
                  </c:pt>
                  <c:pt idx="1">
                    <c:v>0.28867513459481287</c:v>
                  </c:pt>
                  <c:pt idx="2">
                    <c:v>0.28867513459481292</c:v>
                  </c:pt>
                  <c:pt idx="3">
                    <c:v>0.40824829046386302</c:v>
                  </c:pt>
                  <c:pt idx="4">
                    <c:v>0</c:v>
                  </c:pt>
                  <c:pt idx="5">
                    <c:v>0</c:v>
                  </c:pt>
                  <c:pt idx="6">
                    <c:v>0.57735026918962573</c:v>
                  </c:pt>
                  <c:pt idx="7">
                    <c:v>0</c:v>
                  </c:pt>
                  <c:pt idx="8">
                    <c:v>0</c:v>
                  </c:pt>
                  <c:pt idx="9">
                    <c:v>0.40824829046386302</c:v>
                  </c:pt>
                  <c:pt idx="10">
                    <c:v>0.47871355387816905</c:v>
                  </c:pt>
                </c:numCache>
              </c:numRef>
            </c:plus>
            <c:minus>
              <c:numRef>
                <c:f>([1]RESULTS!$BP$137,[1]RESULTS!$BP$141,[1]RESULTS!$BP$145,[1]RESULTS!$BP$149,[1]RESULTS!$BP$153,[1]RESULTS!$BP$157,[1]RESULTS!$BP$161,[1]RESULTS!$BP$165,[1]RESULTS!$BP$169,[1]RESULTS!$BP$173,[1]RESULTS!$BP$177)</c:f>
                <c:numCache>
                  <c:formatCode>General</c:formatCode>
                  <c:ptCount val="11"/>
                  <c:pt idx="0">
                    <c:v>0.47871355387816905</c:v>
                  </c:pt>
                  <c:pt idx="1">
                    <c:v>0.28867513459481287</c:v>
                  </c:pt>
                  <c:pt idx="2">
                    <c:v>0.28867513459481292</c:v>
                  </c:pt>
                  <c:pt idx="3">
                    <c:v>0.40824829046386302</c:v>
                  </c:pt>
                  <c:pt idx="4">
                    <c:v>0</c:v>
                  </c:pt>
                  <c:pt idx="5">
                    <c:v>0</c:v>
                  </c:pt>
                  <c:pt idx="6">
                    <c:v>0.57735026918962573</c:v>
                  </c:pt>
                  <c:pt idx="7">
                    <c:v>0</c:v>
                  </c:pt>
                  <c:pt idx="8">
                    <c:v>0</c:v>
                  </c:pt>
                  <c:pt idx="9">
                    <c:v>0.40824829046386302</c:v>
                  </c:pt>
                  <c:pt idx="10">
                    <c:v>0.47871355387816905</c:v>
                  </c:pt>
                </c:numCache>
              </c:numRef>
            </c:minus>
            <c:spPr>
              <a:noFill/>
              <a:ln w="9525" cap="flat" cmpd="sng" algn="ctr">
                <a:solidFill>
                  <a:schemeClr val="tx1">
                    <a:lumMod val="65000"/>
                    <a:lumOff val="35000"/>
                  </a:schemeClr>
                </a:solidFill>
                <a:round/>
              </a:ln>
              <a:effectLst/>
            </c:spPr>
          </c:errBars>
          <c:xVal>
            <c:numRef>
              <c:f>(RESULTS!$C$139,RESULTS!$C$143,RESULTS!$C$147,RESULTS!$C$151,RESULTS!$C$155,RESULTS!$C$159,RESULTS!$C$163,RESULTS!$C$167,RESULTS!$C$171,RESULTS!$C$175,RESULTS!$C$179)</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(RESULTS!$AU$136,RESULTS!$AU$140,RESULTS!$AU$144,RESULTS!$AU$148,RESULTS!$AU$152,RESULTS!$AU$156,RESULTS!$AU$160,RESULTS!$AU$164,RESULTS!$AU$168,RESULTS!$AU$172,RESULTS!$AU$176)</c:f>
              <c:numCache>
                <c:formatCode>0.00</c:formatCode>
                <c:ptCount val="11"/>
                <c:pt idx="0">
                  <c:v>15.625</c:v>
                </c:pt>
                <c:pt idx="1">
                  <c:v>16.25</c:v>
                </c:pt>
                <c:pt idx="2">
                  <c:v>16.833333333333332</c:v>
                </c:pt>
                <c:pt idx="3">
                  <c:v>16.5</c:v>
                </c:pt>
                <c:pt idx="4">
                  <c:v>17</c:v>
                </c:pt>
                <c:pt idx="5">
                  <c:v>17</c:v>
                </c:pt>
                <c:pt idx="6">
                  <c:v>15.333333333333334</c:v>
                </c:pt>
                <c:pt idx="7">
                  <c:v>16</c:v>
                </c:pt>
                <c:pt idx="8">
                  <c:v>17</c:v>
                </c:pt>
                <c:pt idx="9">
                  <c:v>16.5</c:v>
                </c:pt>
                <c:pt idx="10">
                  <c:v>16.875</c:v>
                </c:pt>
              </c:numCache>
            </c:numRef>
          </c:yVal>
          <c:smooth val="0"/>
          <c:extLst>
            <c:ext xmlns:c16="http://schemas.microsoft.com/office/drawing/2014/chart" uri="{C3380CC4-5D6E-409C-BE32-E72D297353CC}">
              <c16:uniqueId val="{00000003-1B81-40FD-B878-B3E6D56A2589}"/>
            </c:ext>
          </c:extLst>
        </c:ser>
        <c:dLbls>
          <c:showLegendKey val="0"/>
          <c:showVal val="0"/>
          <c:showCatName val="0"/>
          <c:showSerName val="0"/>
          <c:showPercent val="0"/>
          <c:showBubbleSize val="0"/>
        </c:dLbls>
        <c:axId val="404743504"/>
        <c:axId val="404740552"/>
      </c:scatterChart>
      <c:valAx>
        <c:axId val="404743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0552"/>
        <c:crosses val="autoZero"/>
        <c:crossBetween val="midCat"/>
      </c:valAx>
      <c:valAx>
        <c:axId val="40474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WS</a:t>
                </a:r>
                <a:r>
                  <a:rPr lang="en-US" baseline="0"/>
                  <a:t> extract</a:t>
                </a:r>
                <a:r>
                  <a:rPr lang="en-US"/>
                  <a:t>/(g)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3504"/>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EXPERIMENTAL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RESULTS!$D$4</c:f>
              <c:strCache>
                <c:ptCount val="1"/>
                <c:pt idx="0">
                  <c:v>HCl-WFA+PVWD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([1]RESULTS!$AW$5,[1]RESULTS!$AW$9,[1]RESULTS!$AW$13,[1]RESULTS!$AW$17,[1]RESULTS!$AW$21,[1]RESULTS!$AW$25,[1]RESULTS!$AW$29,[1]RESULTS!$AW$33,[1]RESULTS!$AW$37,[1]RESULTS!$AW$41,[1]RESULTS!$AW$45)</c:f>
                <c:numCache>
                  <c:formatCode>General</c:formatCode>
                  <c:ptCount val="11"/>
                  <c:pt idx="0">
                    <c:v>9.4413982015383313E-2</c:v>
                  </c:pt>
                  <c:pt idx="1">
                    <c:v>7.0665106606191144E-2</c:v>
                  </c:pt>
                  <c:pt idx="2">
                    <c:v>0.19015830850023596</c:v>
                  </c:pt>
                  <c:pt idx="3">
                    <c:v>0.12118707559666925</c:v>
                  </c:pt>
                  <c:pt idx="4">
                    <c:v>0.13713831217665592</c:v>
                  </c:pt>
                  <c:pt idx="5">
                    <c:v>0.11529389529230161</c:v>
                  </c:pt>
                  <c:pt idx="6">
                    <c:v>0.12536712753616686</c:v>
                  </c:pt>
                  <c:pt idx="7">
                    <c:v>0.1014577087592226</c:v>
                  </c:pt>
                  <c:pt idx="8">
                    <c:v>0.16781537474259409</c:v>
                  </c:pt>
                  <c:pt idx="9">
                    <c:v>0.11565573915721931</c:v>
                  </c:pt>
                  <c:pt idx="10">
                    <c:v>0.21581071712268438</c:v>
                  </c:pt>
                </c:numCache>
              </c:numRef>
            </c:plus>
            <c:minus>
              <c:numRef>
                <c:f>([1]RESULTS!$AW$5,[1]RESULTS!$AW$9,[1]RESULTS!$AW$13,[1]RESULTS!$AW$17,[1]RESULTS!$AW$21,[1]RESULTS!$AW$25,[1]RESULTS!$AW$29,[1]RESULTS!$AW$33,[1]RESULTS!$AW$37,[1]RESULTS!$AW$41,[1]RESULTS!$AW$45)</c:f>
                <c:numCache>
                  <c:formatCode>General</c:formatCode>
                  <c:ptCount val="11"/>
                  <c:pt idx="0">
                    <c:v>9.4413982015383313E-2</c:v>
                  </c:pt>
                  <c:pt idx="1">
                    <c:v>7.0665106606191144E-2</c:v>
                  </c:pt>
                  <c:pt idx="2">
                    <c:v>0.19015830850023596</c:v>
                  </c:pt>
                  <c:pt idx="3">
                    <c:v>0.12118707559666925</c:v>
                  </c:pt>
                  <c:pt idx="4">
                    <c:v>0.13713831217665592</c:v>
                  </c:pt>
                  <c:pt idx="5">
                    <c:v>0.11529389529230161</c:v>
                  </c:pt>
                  <c:pt idx="6">
                    <c:v>0.12536712753616686</c:v>
                  </c:pt>
                  <c:pt idx="7">
                    <c:v>0.1014577087592226</c:v>
                  </c:pt>
                  <c:pt idx="8">
                    <c:v>0.16781537474259409</c:v>
                  </c:pt>
                  <c:pt idx="9">
                    <c:v>0.11565573915721931</c:v>
                  </c:pt>
                  <c:pt idx="10">
                    <c:v>0.21581071712268438</c:v>
                  </c:pt>
                </c:numCache>
              </c:numRef>
            </c:minus>
            <c:spPr>
              <a:noFill/>
              <a:ln w="9525" cap="flat" cmpd="sng" algn="ctr">
                <a:solidFill>
                  <a:schemeClr val="tx1">
                    <a:lumMod val="65000"/>
                    <a:lumOff val="35000"/>
                  </a:schemeClr>
                </a:solidFill>
                <a:round/>
              </a:ln>
              <a:effectLst/>
            </c:spPr>
          </c:errBars>
          <c:xVal>
            <c:numRef>
              <c:f>(RESULTS!$C$7,RESULTS!$C$11,RESULTS!$C$15,RESULTS!$C$19,RESULTS!$C$23,RESULTS!$C$27,RESULTS!$C$31,RESULTS!$C$35,RESULTS!$C$39,RESULTS!$C$43,RESULTS!$C$47)</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(RESULTS!$AQ$4,RESULTS!$AQ$8,RESULTS!$AQ$12,RESULTS!$AQ$16,RESULTS!$AQ$20,RESULTS!$AQ$24,RESULTS!$AQ$28,RESULTS!$AQ$32,RESULTS!$AQ$36,RESULTS!$AQ$40,RESULTS!$AQ$44)</c:f>
              <c:numCache>
                <c:formatCode>0.00</c:formatCode>
                <c:ptCount val="11"/>
                <c:pt idx="0">
                  <c:v>0.43775000000003739</c:v>
                </c:pt>
                <c:pt idx="1">
                  <c:v>0.35493749999999813</c:v>
                </c:pt>
                <c:pt idx="2">
                  <c:v>0.35218750000002419</c:v>
                </c:pt>
                <c:pt idx="3">
                  <c:v>0.50443750000003384</c:v>
                </c:pt>
                <c:pt idx="4">
                  <c:v>0.52150000000002872</c:v>
                </c:pt>
                <c:pt idx="5">
                  <c:v>0.39018750000003954</c:v>
                </c:pt>
                <c:pt idx="6">
                  <c:v>0.45050000000004042</c:v>
                </c:pt>
                <c:pt idx="7">
                  <c:v>0.4297500000000396</c:v>
                </c:pt>
                <c:pt idx="8">
                  <c:v>0.45891666666669506</c:v>
                </c:pt>
                <c:pt idx="9">
                  <c:v>0.50000000000003053</c:v>
                </c:pt>
                <c:pt idx="10">
                  <c:v>0.52768750000001685</c:v>
                </c:pt>
              </c:numCache>
            </c:numRef>
          </c:yVal>
          <c:smooth val="0"/>
          <c:extLst>
            <c:ext xmlns:c16="http://schemas.microsoft.com/office/drawing/2014/chart" uri="{C3380CC4-5D6E-409C-BE32-E72D297353CC}">
              <c16:uniqueId val="{00000000-0CA5-4095-B167-0F99B9690961}"/>
            </c:ext>
          </c:extLst>
        </c:ser>
        <c:ser>
          <c:idx val="1"/>
          <c:order val="1"/>
          <c:tx>
            <c:strRef>
              <c:f>RESULTS!$D$48</c:f>
              <c:strCache>
                <c:ptCount val="1"/>
                <c:pt idx="0">
                  <c:v>HCl-WFA+HCl-PVWD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([1]RESULTS!$AW$49,[1]RESULTS!$AW$53,[1]RESULTS!$AW$57,[1]RESULTS!$AW$61,[1]RESULTS!$AW$65,[1]RESULTS!$AW$69,[1]RESULTS!$AW$73,[1]RESULTS!$AW$77,[1]RESULTS!$AW$81,[1]RESULTS!$AW$85,[1]RESULTS!$AW$89)</c:f>
                <c:numCache>
                  <c:formatCode>General</c:formatCode>
                  <c:ptCount val="11"/>
                  <c:pt idx="0">
                    <c:v>0.25687159365138829</c:v>
                  </c:pt>
                  <c:pt idx="1">
                    <c:v>0.13291873692222489</c:v>
                  </c:pt>
                  <c:pt idx="2">
                    <c:v>7.0984886889173482E-2</c:v>
                  </c:pt>
                  <c:pt idx="3">
                    <c:v>0.20319987081690496</c:v>
                  </c:pt>
                  <c:pt idx="4">
                    <c:v>0.13826544518909706</c:v>
                  </c:pt>
                  <c:pt idx="5">
                    <c:v>0.15420959424865877</c:v>
                  </c:pt>
                  <c:pt idx="6">
                    <c:v>0.20875118512638627</c:v>
                  </c:pt>
                  <c:pt idx="7">
                    <c:v>0.215030811745649</c:v>
                  </c:pt>
                  <c:pt idx="8">
                    <c:v>0.11081654791440938</c:v>
                  </c:pt>
                  <c:pt idx="9">
                    <c:v>0.17503004206421247</c:v>
                  </c:pt>
                  <c:pt idx="10">
                    <c:v>0.11557219514949042</c:v>
                  </c:pt>
                </c:numCache>
              </c:numRef>
            </c:plus>
            <c:minus>
              <c:numRef>
                <c:f>([1]RESULTS!$AW$49,[1]RESULTS!$AW$53,[1]RESULTS!$AW$57,[1]RESULTS!$AW$61,[1]RESULTS!$AW$65,[1]RESULTS!$AW$69,[1]RESULTS!$AW$73,[1]RESULTS!$AW$77,[1]RESULTS!$AW$81,[1]RESULTS!$AW$85,[1]RESULTS!$AW$89)</c:f>
                <c:numCache>
                  <c:formatCode>General</c:formatCode>
                  <c:ptCount val="11"/>
                  <c:pt idx="0">
                    <c:v>0.25687159365138829</c:v>
                  </c:pt>
                  <c:pt idx="1">
                    <c:v>0.13291873692222489</c:v>
                  </c:pt>
                  <c:pt idx="2">
                    <c:v>7.0984886889173482E-2</c:v>
                  </c:pt>
                  <c:pt idx="3">
                    <c:v>0.20319987081690496</c:v>
                  </c:pt>
                  <c:pt idx="4">
                    <c:v>0.13826544518909706</c:v>
                  </c:pt>
                  <c:pt idx="5">
                    <c:v>0.15420959424865877</c:v>
                  </c:pt>
                  <c:pt idx="6">
                    <c:v>0.20875118512638627</c:v>
                  </c:pt>
                  <c:pt idx="7">
                    <c:v>0.215030811745649</c:v>
                  </c:pt>
                  <c:pt idx="8">
                    <c:v>0.11081654791440938</c:v>
                  </c:pt>
                  <c:pt idx="9">
                    <c:v>0.17503004206421247</c:v>
                  </c:pt>
                  <c:pt idx="10">
                    <c:v>0.11557219514949042</c:v>
                  </c:pt>
                </c:numCache>
              </c:numRef>
            </c:minus>
            <c:spPr>
              <a:noFill/>
              <a:ln w="9525" cap="flat" cmpd="sng" algn="ctr">
                <a:solidFill>
                  <a:schemeClr val="tx1">
                    <a:lumMod val="65000"/>
                    <a:lumOff val="35000"/>
                  </a:schemeClr>
                </a:solidFill>
                <a:round/>
              </a:ln>
              <a:effectLst/>
            </c:spPr>
          </c:errBars>
          <c:xVal>
            <c:numRef>
              <c:f>(RESULTS!$C$51,RESULTS!$C$55,RESULTS!$C$59,RESULTS!$C$63,RESULTS!$C$67,RESULTS!$C$71,RESULTS!$C$75,RESULTS!$C$79,RESULTS!$C$83,RESULTS!$C$87,RESULTS!$C$91)</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(RESULTS!$AQ$48,RESULTS!$AQ$52,RESULTS!$AQ$56,RESULTS!$AQ$60,RESULTS!$AQ$64,RESULTS!$AQ$68,RESULTS!$AQ$72,RESULTS!$AQ$76,RESULTS!$AQ$80,RESULTS!$AQ$84,RESULTS!$AQ$88)</c:f>
              <c:numCache>
                <c:formatCode>0.00</c:formatCode>
                <c:ptCount val="11"/>
                <c:pt idx="0">
                  <c:v>0.64218750000001545</c:v>
                </c:pt>
                <c:pt idx="1">
                  <c:v>0.35631250000000636</c:v>
                </c:pt>
                <c:pt idx="2">
                  <c:v>0.34787500000001326</c:v>
                </c:pt>
                <c:pt idx="3">
                  <c:v>0.35612500000000991</c:v>
                </c:pt>
                <c:pt idx="4">
                  <c:v>0.50525000000001863</c:v>
                </c:pt>
                <c:pt idx="5">
                  <c:v>0.27868750000000608</c:v>
                </c:pt>
                <c:pt idx="6">
                  <c:v>0.45493750000000371</c:v>
                </c:pt>
                <c:pt idx="7">
                  <c:v>0.48900000000002447</c:v>
                </c:pt>
                <c:pt idx="8">
                  <c:v>0.34943749999999807</c:v>
                </c:pt>
                <c:pt idx="9">
                  <c:v>0.28218750000001391</c:v>
                </c:pt>
                <c:pt idx="10">
                  <c:v>0.38068750000002083</c:v>
                </c:pt>
              </c:numCache>
            </c:numRef>
          </c:yVal>
          <c:smooth val="0"/>
          <c:extLst>
            <c:ext xmlns:c16="http://schemas.microsoft.com/office/drawing/2014/chart" uri="{C3380CC4-5D6E-409C-BE32-E72D297353CC}">
              <c16:uniqueId val="{00000001-0CA5-4095-B167-0F99B9690961}"/>
            </c:ext>
          </c:extLst>
        </c:ser>
        <c:ser>
          <c:idx val="2"/>
          <c:order val="2"/>
          <c:tx>
            <c:strRef>
              <c:f>RESULTS!$D$92</c:f>
              <c:strCache>
                <c:ptCount val="1"/>
                <c:pt idx="0">
                  <c:v>PVWD</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([1]RESULTS!$AW$93,[1]RESULTS!$AW$97,[1]RESULTS!$AW$101,[1]RESULTS!$AW$105,[1]RESULTS!$AW$109,[1]RESULTS!$AW$113,[1]RESULTS!$AW$117,[1]RESULTS!$AW$121,[1]RESULTS!$AW$125,[1]RESULTS!$AW$129,[1]RESULTS!$AW$133)</c:f>
                <c:numCache>
                  <c:formatCode>General</c:formatCode>
                  <c:ptCount val="11"/>
                  <c:pt idx="0">
                    <c:v>4.548832267735025E-2</c:v>
                  </c:pt>
                  <c:pt idx="1">
                    <c:v>7.3353027658486447E-2</c:v>
                  </c:pt>
                  <c:pt idx="2">
                    <c:v>5.544685894321897E-2</c:v>
                  </c:pt>
                  <c:pt idx="3">
                    <c:v>5.5021397352915585E-2</c:v>
                  </c:pt>
                  <c:pt idx="4">
                    <c:v>6.2615019164714139E-2</c:v>
                  </c:pt>
                  <c:pt idx="5">
                    <c:v>0.13166719409177063</c:v>
                  </c:pt>
                  <c:pt idx="6">
                    <c:v>2.8302219435953735E-2</c:v>
                  </c:pt>
                  <c:pt idx="7">
                    <c:v>5.6067063638122243E-2</c:v>
                  </c:pt>
                  <c:pt idx="8">
                    <c:v>5.4368486199908882E-2</c:v>
                  </c:pt>
                  <c:pt idx="9">
                    <c:v>7.3480297812871548E-2</c:v>
                  </c:pt>
                  <c:pt idx="10">
                    <c:v>5.2258970521815655E-2</c:v>
                  </c:pt>
                </c:numCache>
              </c:numRef>
            </c:plus>
            <c:minus>
              <c:numRef>
                <c:f>([1]RESULTS!$AW$93,[1]RESULTS!$AW$97,[1]RESULTS!$AW$101,[1]RESULTS!$AW$105,[1]RESULTS!$AW$109,[1]RESULTS!$AW$113,[1]RESULTS!$AW$117,[1]RESULTS!$AW$121,[1]RESULTS!$AW$125,[1]RESULTS!$AW$129,[1]RESULTS!$AW$133)</c:f>
                <c:numCache>
                  <c:formatCode>General</c:formatCode>
                  <c:ptCount val="11"/>
                  <c:pt idx="0">
                    <c:v>4.548832267735025E-2</c:v>
                  </c:pt>
                  <c:pt idx="1">
                    <c:v>7.3353027658486447E-2</c:v>
                  </c:pt>
                  <c:pt idx="2">
                    <c:v>5.544685894321897E-2</c:v>
                  </c:pt>
                  <c:pt idx="3">
                    <c:v>5.5021397352915585E-2</c:v>
                  </c:pt>
                  <c:pt idx="4">
                    <c:v>6.2615019164714139E-2</c:v>
                  </c:pt>
                  <c:pt idx="5">
                    <c:v>0.13166719409177063</c:v>
                  </c:pt>
                  <c:pt idx="6">
                    <c:v>2.8302219435953735E-2</c:v>
                  </c:pt>
                  <c:pt idx="7">
                    <c:v>5.6067063638122243E-2</c:v>
                  </c:pt>
                  <c:pt idx="8">
                    <c:v>5.4368486199908882E-2</c:v>
                  </c:pt>
                  <c:pt idx="9">
                    <c:v>7.3480297812871548E-2</c:v>
                  </c:pt>
                  <c:pt idx="10">
                    <c:v>5.2258970521815655E-2</c:v>
                  </c:pt>
                </c:numCache>
              </c:numRef>
            </c:minus>
            <c:spPr>
              <a:noFill/>
              <a:ln w="9525" cap="flat" cmpd="sng" algn="ctr">
                <a:solidFill>
                  <a:schemeClr val="tx1">
                    <a:lumMod val="65000"/>
                    <a:lumOff val="35000"/>
                  </a:schemeClr>
                </a:solidFill>
                <a:round/>
              </a:ln>
              <a:effectLst/>
            </c:spPr>
          </c:errBars>
          <c:xVal>
            <c:numRef>
              <c:f>(RESULTS!$C$95,RESULTS!$C$99,RESULTS!$C$103,RESULTS!$C$107,RESULTS!$C$111,RESULTS!$C$115,RESULTS!$C$119,RESULTS!$C$123,RESULTS!$C$127,RESULTS!$C$131,RESULTS!$C$135)</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(RESULTS!$AQ$92,RESULTS!$AQ$96,RESULTS!$AQ$100,RESULTS!$AQ$104,RESULTS!$AQ$108,RESULTS!$AQ$112,RESULTS!$AQ$116,RESULTS!$AQ$120,RESULTS!$AQ$124,RESULTS!$AQ$128,RESULTS!$AQ$132)</c:f>
              <c:numCache>
                <c:formatCode>0.00</c:formatCode>
                <c:ptCount val="11"/>
                <c:pt idx="0">
                  <c:v>0.11537500000001613</c:v>
                </c:pt>
                <c:pt idx="1">
                  <c:v>0.14100000000000007</c:v>
                </c:pt>
                <c:pt idx="2">
                  <c:v>0.14875000000001079</c:v>
                </c:pt>
                <c:pt idx="3">
                  <c:v>0.15087500000001342</c:v>
                </c:pt>
                <c:pt idx="4">
                  <c:v>9.98125000000121E-2</c:v>
                </c:pt>
                <c:pt idx="5">
                  <c:v>0.14925000000000002</c:v>
                </c:pt>
                <c:pt idx="6">
                  <c:v>0.11333333333333336</c:v>
                </c:pt>
                <c:pt idx="7">
                  <c:v>0.17906250000000637</c:v>
                </c:pt>
                <c:pt idx="8">
                  <c:v>0.14356250000001827</c:v>
                </c:pt>
                <c:pt idx="9">
                  <c:v>0.17537500000001333</c:v>
                </c:pt>
                <c:pt idx="10">
                  <c:v>0.14099999999999993</c:v>
                </c:pt>
              </c:numCache>
            </c:numRef>
          </c:yVal>
          <c:smooth val="0"/>
          <c:extLst>
            <c:ext xmlns:c16="http://schemas.microsoft.com/office/drawing/2014/chart" uri="{C3380CC4-5D6E-409C-BE32-E72D297353CC}">
              <c16:uniqueId val="{00000002-0CA5-4095-B167-0F99B9690961}"/>
            </c:ext>
          </c:extLst>
        </c:ser>
        <c:ser>
          <c:idx val="3"/>
          <c:order val="3"/>
          <c:tx>
            <c:strRef>
              <c:f>RESULTS!$D$136</c:f>
              <c:strCache>
                <c:ptCount val="1"/>
                <c:pt idx="0">
                  <c:v>HCl-PVWD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([1]RESULTS!$AW$137,[1]RESULTS!$AW$141,[1]RESULTS!$AW$145,[1]RESULTS!$AW$149,[1]RESULTS!$AW$153,[1]RESULTS!$AW$157,[1]RESULTS!$AW$161,[1]RESULTS!$AW$165,[1]RESULTS!$AW$169,[1]RESULTS!$AW$173,[1]RESULTS!$AW$177)</c:f>
                <c:numCache>
                  <c:formatCode>General</c:formatCode>
                  <c:ptCount val="11"/>
                  <c:pt idx="0">
                    <c:v>0.10494373492496661</c:v>
                  </c:pt>
                  <c:pt idx="1">
                    <c:v>3.9885513243134711E-2</c:v>
                  </c:pt>
                  <c:pt idx="2">
                    <c:v>3.1294634790454114E-2</c:v>
                  </c:pt>
                  <c:pt idx="3">
                    <c:v>9.4172824282441697E-2</c:v>
                  </c:pt>
                  <c:pt idx="4">
                    <c:v>7.5214796582871071E-2</c:v>
                  </c:pt>
                  <c:pt idx="5">
                    <c:v>9.028597505519588E-2</c:v>
                  </c:pt>
                  <c:pt idx="6">
                    <c:v>0.13286418112118484</c:v>
                  </c:pt>
                  <c:pt idx="7">
                    <c:v>1.9262847444413384E-2</c:v>
                  </c:pt>
                  <c:pt idx="8">
                    <c:v>9.4180788026742124E-2</c:v>
                  </c:pt>
                  <c:pt idx="9">
                    <c:v>2.4197968234276834E-2</c:v>
                  </c:pt>
                  <c:pt idx="10">
                    <c:v>3.9886296727907243E-2</c:v>
                  </c:pt>
                </c:numCache>
              </c:numRef>
            </c:plus>
            <c:minus>
              <c:numRef>
                <c:f>([1]RESULTS!$AW$137,[1]RESULTS!$AW$141,[1]RESULTS!$AW$145,[1]RESULTS!$AW$149,[1]RESULTS!$AW$153,[1]RESULTS!$AW$157,[1]RESULTS!$AW$161,[1]RESULTS!$AW$165,[1]RESULTS!$AW$169,[1]RESULTS!$AW$173,[1]RESULTS!$AW$177)</c:f>
                <c:numCache>
                  <c:formatCode>General</c:formatCode>
                  <c:ptCount val="11"/>
                  <c:pt idx="0">
                    <c:v>0.10494373492496661</c:v>
                  </c:pt>
                  <c:pt idx="1">
                    <c:v>3.9885513243134711E-2</c:v>
                  </c:pt>
                  <c:pt idx="2">
                    <c:v>3.1294634790454114E-2</c:v>
                  </c:pt>
                  <c:pt idx="3">
                    <c:v>9.4172824282441697E-2</c:v>
                  </c:pt>
                  <c:pt idx="4">
                    <c:v>7.5214796582871071E-2</c:v>
                  </c:pt>
                  <c:pt idx="5">
                    <c:v>9.028597505519588E-2</c:v>
                  </c:pt>
                  <c:pt idx="6">
                    <c:v>0.13286418112118484</c:v>
                  </c:pt>
                  <c:pt idx="7">
                    <c:v>1.9262847444413384E-2</c:v>
                  </c:pt>
                  <c:pt idx="8">
                    <c:v>9.4180788026742124E-2</c:v>
                  </c:pt>
                  <c:pt idx="9">
                    <c:v>2.4197968234276834E-2</c:v>
                  </c:pt>
                  <c:pt idx="10">
                    <c:v>3.9886296727907243E-2</c:v>
                  </c:pt>
                </c:numCache>
              </c:numRef>
            </c:minus>
            <c:spPr>
              <a:noFill/>
              <a:ln w="9525" cap="flat" cmpd="sng" algn="ctr">
                <a:solidFill>
                  <a:schemeClr val="tx1">
                    <a:lumMod val="65000"/>
                    <a:lumOff val="35000"/>
                  </a:schemeClr>
                </a:solidFill>
                <a:round/>
              </a:ln>
              <a:effectLst/>
            </c:spPr>
          </c:errBars>
          <c:xVal>
            <c:numRef>
              <c:f>(RESULTS!$C$139,RESULTS!$C$143,RESULTS!$C$147,RESULTS!$C$151,RESULTS!$C$155,RESULTS!$C$159,RESULTS!$C$163,RESULTS!$C$167,RESULTS!$C$171,RESULTS!$C$175,RESULTS!$C$179)</c:f>
              <c:numCache>
                <c:formatCode>General</c:formatCode>
                <c:ptCount val="11"/>
                <c:pt idx="0">
                  <c:v>0</c:v>
                </c:pt>
                <c:pt idx="1">
                  <c:v>1</c:v>
                </c:pt>
                <c:pt idx="2">
                  <c:v>3</c:v>
                </c:pt>
                <c:pt idx="3">
                  <c:v>6</c:v>
                </c:pt>
                <c:pt idx="4">
                  <c:v>12</c:v>
                </c:pt>
                <c:pt idx="5">
                  <c:v>24</c:v>
                </c:pt>
                <c:pt idx="6">
                  <c:v>48</c:v>
                </c:pt>
                <c:pt idx="7">
                  <c:v>72</c:v>
                </c:pt>
                <c:pt idx="8">
                  <c:v>96</c:v>
                </c:pt>
                <c:pt idx="9">
                  <c:v>120</c:v>
                </c:pt>
                <c:pt idx="10">
                  <c:v>144</c:v>
                </c:pt>
              </c:numCache>
            </c:numRef>
          </c:xVal>
          <c:yVal>
            <c:numRef>
              <c:f>(RESULTS!$AQ$136,RESULTS!$AQ$140,RESULTS!$AQ$144,RESULTS!$AQ$148,RESULTS!$AQ$152,RESULTS!$AQ$156,RESULTS!$AQ$160,RESULTS!$AQ$164,RESULTS!$AQ$168,RESULTS!$AQ$172,RESULTS!$AQ$176)</c:f>
              <c:numCache>
                <c:formatCode>0.00</c:formatCode>
                <c:ptCount val="11"/>
                <c:pt idx="0">
                  <c:v>0.22737500000000485</c:v>
                </c:pt>
                <c:pt idx="1">
                  <c:v>0.1453750000000224</c:v>
                </c:pt>
                <c:pt idx="2">
                  <c:v>9.8083333333338116E-2</c:v>
                </c:pt>
                <c:pt idx="3">
                  <c:v>8.9416666666677538E-2</c:v>
                </c:pt>
                <c:pt idx="4">
                  <c:v>0.19668750000000781</c:v>
                </c:pt>
                <c:pt idx="5">
                  <c:v>0.1303125000000023</c:v>
                </c:pt>
                <c:pt idx="6">
                  <c:v>8.3333333333342738E-2</c:v>
                </c:pt>
                <c:pt idx="7">
                  <c:v>5.3312500000005814E-2</c:v>
                </c:pt>
                <c:pt idx="8">
                  <c:v>0.15787500000002347</c:v>
                </c:pt>
                <c:pt idx="9">
                  <c:v>8.1500000000014422E-2</c:v>
                </c:pt>
                <c:pt idx="10">
                  <c:v>9.8249999999999948E-2</c:v>
                </c:pt>
              </c:numCache>
            </c:numRef>
          </c:yVal>
          <c:smooth val="0"/>
          <c:extLst>
            <c:ext xmlns:c16="http://schemas.microsoft.com/office/drawing/2014/chart" uri="{C3380CC4-5D6E-409C-BE32-E72D297353CC}">
              <c16:uniqueId val="{00000003-0CA5-4095-B167-0F99B9690961}"/>
            </c:ext>
          </c:extLst>
        </c:ser>
        <c:dLbls>
          <c:showLegendKey val="0"/>
          <c:showVal val="0"/>
          <c:showCatName val="0"/>
          <c:showSerName val="0"/>
          <c:showPercent val="0"/>
          <c:showBubbleSize val="0"/>
        </c:dLbls>
        <c:axId val="404743504"/>
        <c:axId val="404740552"/>
      </c:scatterChart>
      <c:valAx>
        <c:axId val="404743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0552"/>
        <c:crosses val="autoZero"/>
        <c:crossBetween val="midCat"/>
      </c:valAx>
      <c:valAx>
        <c:axId val="40474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WI</a:t>
                </a:r>
                <a:r>
                  <a:rPr lang="en-US" baseline="0"/>
                  <a:t> material</a:t>
                </a:r>
                <a:r>
                  <a:rPr lang="en-US"/>
                  <a:t>(g)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43504"/>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55</xdr:col>
      <xdr:colOff>432953</xdr:colOff>
      <xdr:row>3</xdr:row>
      <xdr:rowOff>158515</xdr:rowOff>
    </xdr:from>
    <xdr:to>
      <xdr:col>65</xdr:col>
      <xdr:colOff>571496</xdr:colOff>
      <xdr:row>21</xdr:row>
      <xdr:rowOff>137531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55</xdr:col>
      <xdr:colOff>467589</xdr:colOff>
      <xdr:row>22</xdr:row>
      <xdr:rowOff>44009</xdr:rowOff>
    </xdr:from>
    <xdr:to>
      <xdr:col>65</xdr:col>
      <xdr:colOff>536863</xdr:colOff>
      <xdr:row>40</xdr:row>
      <xdr:rowOff>23025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432955</xdr:colOff>
      <xdr:row>40</xdr:row>
      <xdr:rowOff>147510</xdr:rowOff>
    </xdr:from>
    <xdr:to>
      <xdr:col>65</xdr:col>
      <xdr:colOff>536863</xdr:colOff>
      <xdr:row>58</xdr:row>
      <xdr:rowOff>109208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ureabe\OneDrive%20-%20Lancaster%20University\FromBox\PhD%20LANCASTER\EXPERIMENTAL%20WORK\8th%20EXPERIMENTS\8th%20EXPERIMENTS%20EXPERIMENTAL%20INITIAL%20CHARACTERIZATION%2006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heetName val="INITIAL CHARACTERISATION"/>
      <sheetName val="RESULTS"/>
      <sheetName val="NH4&amp;NO3"/>
      <sheetName val="WS P-PO43-"/>
      <sheetName val="TOC"/>
      <sheetName val="REMAINING ASH"/>
      <sheetName val="WI P-PO43-"/>
    </sheetNames>
    <sheetDataSet>
      <sheetData sheetId="0" refreshError="1"/>
      <sheetData sheetId="1" refreshError="1"/>
      <sheetData sheetId="2">
        <row r="3">
          <cell r="Q3" t="str">
            <v>PVWD</v>
          </cell>
        </row>
        <row r="5">
          <cell r="AW5">
            <v>9.4413982015383313E-2</v>
          </cell>
          <cell r="BP5">
            <v>0</v>
          </cell>
          <cell r="BT5">
            <v>0.90190539045585794</v>
          </cell>
        </row>
        <row r="9">
          <cell r="AW9">
            <v>7.0665106606191144E-2</v>
          </cell>
          <cell r="BP9">
            <v>0.47871355387816905</v>
          </cell>
          <cell r="BT9">
            <v>0.24090108620206205</v>
          </cell>
        </row>
        <row r="13">
          <cell r="AW13">
            <v>0.19015830850023596</v>
          </cell>
          <cell r="BP13">
            <v>0.28867513459481292</v>
          </cell>
          <cell r="BT13">
            <v>0.17632829230349478</v>
          </cell>
        </row>
        <row r="17">
          <cell r="AW17">
            <v>0.12118707559666925</v>
          </cell>
          <cell r="BP17">
            <v>0.40824829046386302</v>
          </cell>
          <cell r="BT17">
            <v>1.4342710111179591</v>
          </cell>
        </row>
        <row r="21">
          <cell r="AW21">
            <v>0.13713831217665592</v>
          </cell>
          <cell r="BP21">
            <v>0</v>
          </cell>
          <cell r="BT21">
            <v>1.280998959146076</v>
          </cell>
        </row>
        <row r="25">
          <cell r="AW25">
            <v>0.11529389529230161</v>
          </cell>
          <cell r="BP25">
            <v>0.57735026918962584</v>
          </cell>
          <cell r="BT25">
            <v>0.76255600887191544</v>
          </cell>
        </row>
        <row r="29">
          <cell r="AW29">
            <v>0.12536712753616686</v>
          </cell>
          <cell r="BP29">
            <v>0.9574271077563381</v>
          </cell>
          <cell r="BT29">
            <v>1.002929043684879</v>
          </cell>
        </row>
        <row r="33">
          <cell r="AW33">
            <v>0.1014577087592226</v>
          </cell>
          <cell r="BP33">
            <v>0.75</v>
          </cell>
          <cell r="BT33">
            <v>1.5408520370236722</v>
          </cell>
        </row>
        <row r="37">
          <cell r="AW37">
            <v>0.16781537474259409</v>
          </cell>
          <cell r="BP37">
            <v>0</v>
          </cell>
          <cell r="BT37">
            <v>1.7676160970829229</v>
          </cell>
        </row>
        <row r="41">
          <cell r="AW41">
            <v>0.11565573915721931</v>
          </cell>
          <cell r="BP41">
            <v>0.75</v>
          </cell>
          <cell r="BT41">
            <v>1.1169415084655654</v>
          </cell>
        </row>
        <row r="45">
          <cell r="AW45">
            <v>0.21581071712268438</v>
          </cell>
          <cell r="BP45">
            <v>1.25</v>
          </cell>
          <cell r="BT45">
            <v>1.9891602080610145</v>
          </cell>
        </row>
        <row r="49">
          <cell r="AW49">
            <v>0.25687159365138829</v>
          </cell>
          <cell r="BP49">
            <v>0</v>
          </cell>
          <cell r="BT49">
            <v>0.18009256878986732</v>
          </cell>
        </row>
        <row r="53">
          <cell r="AW53">
            <v>0.13291873692222489</v>
          </cell>
          <cell r="BP53">
            <v>0.6454972243679028</v>
          </cell>
          <cell r="BT53">
            <v>0.83264137938650851</v>
          </cell>
        </row>
        <row r="57">
          <cell r="AW57">
            <v>7.0984886889173482E-2</v>
          </cell>
          <cell r="BP57">
            <v>1.3149778198382918</v>
          </cell>
          <cell r="BT57">
            <v>3.5118845842842493E-2</v>
          </cell>
        </row>
        <row r="61">
          <cell r="AW61">
            <v>0.20319987081690496</v>
          </cell>
          <cell r="BP61">
            <v>2.2126530078919591</v>
          </cell>
          <cell r="BT61">
            <v>0.18823743871327417</v>
          </cell>
        </row>
        <row r="65">
          <cell r="AW65">
            <v>0.13826544518909706</v>
          </cell>
          <cell r="BP65">
            <v>0</v>
          </cell>
          <cell r="BT65">
            <v>0.24757153848265115</v>
          </cell>
        </row>
        <row r="69">
          <cell r="AW69">
            <v>0.15420959424865877</v>
          </cell>
          <cell r="BP69">
            <v>0.40824829046386302</v>
          </cell>
          <cell r="BT69">
            <v>2.0816659994661223E-2</v>
          </cell>
        </row>
        <row r="73">
          <cell r="AW73">
            <v>0.20875118512638627</v>
          </cell>
          <cell r="BP73">
            <v>0.35355339059327379</v>
          </cell>
          <cell r="BT73">
            <v>0.19015344680897281</v>
          </cell>
        </row>
        <row r="77">
          <cell r="AW77">
            <v>0.215030811745649</v>
          </cell>
          <cell r="BP77">
            <v>0.28867513459481292</v>
          </cell>
          <cell r="BT77">
            <v>1.2451338616122094</v>
          </cell>
        </row>
        <row r="81">
          <cell r="AW81">
            <v>0.11081654791440938</v>
          </cell>
          <cell r="BP81">
            <v>0.40824829046386302</v>
          </cell>
          <cell r="BT81">
            <v>4.3493294502333003E-2</v>
          </cell>
        </row>
        <row r="85">
          <cell r="AW85">
            <v>0.17503004206421247</v>
          </cell>
          <cell r="BP85">
            <v>0.40824829046386302</v>
          </cell>
          <cell r="BT85">
            <v>0.98166525183825637</v>
          </cell>
        </row>
        <row r="89">
          <cell r="AW89">
            <v>0.11557219514949042</v>
          </cell>
          <cell r="BP89">
            <v>0</v>
          </cell>
          <cell r="BT89">
            <v>0.7424452841792446</v>
          </cell>
        </row>
        <row r="93">
          <cell r="AW93">
            <v>4.548832267735025E-2</v>
          </cell>
          <cell r="BP93">
            <v>1.2909944487358056</v>
          </cell>
          <cell r="BT93">
            <v>6.2449979983984001E-2</v>
          </cell>
        </row>
        <row r="97">
          <cell r="AW97">
            <v>7.3353027658486447E-2</v>
          </cell>
          <cell r="BP97">
            <v>0.57735026918962573</v>
          </cell>
          <cell r="BT97">
            <v>0.12662279942148402</v>
          </cell>
        </row>
        <row r="101">
          <cell r="AW101">
            <v>5.544685894321897E-2</v>
          </cell>
          <cell r="BP101">
            <v>0</v>
          </cell>
          <cell r="BT101">
            <v>4.3588989435406823E-2</v>
          </cell>
        </row>
        <row r="105">
          <cell r="AW105">
            <v>5.5021397352915585E-2</v>
          </cell>
          <cell r="BP105">
            <v>0.47871355387816905</v>
          </cell>
          <cell r="BT105">
            <v>7.365459931328143E-2</v>
          </cell>
        </row>
        <row r="109">
          <cell r="AW109">
            <v>6.2615019164714139E-2</v>
          </cell>
          <cell r="BP109">
            <v>0.70710678118654757</v>
          </cell>
          <cell r="BT109">
            <v>0.16792855623746672</v>
          </cell>
        </row>
        <row r="113">
          <cell r="AW113">
            <v>0.13166719409177063</v>
          </cell>
          <cell r="BP113">
            <v>1.0801234497346435</v>
          </cell>
          <cell r="BT113">
            <v>3.5118845842842181E-2</v>
          </cell>
        </row>
        <row r="117">
          <cell r="AW117">
            <v>2.8302219435953735E-2</v>
          </cell>
          <cell r="BP117">
            <v>1.3228756555322954</v>
          </cell>
          <cell r="BT117">
            <v>1.154700538379227E-2</v>
          </cell>
        </row>
        <row r="121">
          <cell r="AW121">
            <v>5.6067063638122243E-2</v>
          </cell>
          <cell r="BP121">
            <v>1.8484227510682361</v>
          </cell>
          <cell r="BT121">
            <v>0.12489995996796786</v>
          </cell>
        </row>
        <row r="125">
          <cell r="AW125">
            <v>5.4368486199908882E-2</v>
          </cell>
          <cell r="BP125">
            <v>0.28867513459481292</v>
          </cell>
          <cell r="BT125">
            <v>0.29263173671584786</v>
          </cell>
        </row>
        <row r="129">
          <cell r="AW129">
            <v>7.3480297812871548E-2</v>
          </cell>
          <cell r="BP129">
            <v>1.6329931618554521</v>
          </cell>
          <cell r="BT129">
            <v>0.57312011539176189</v>
          </cell>
        </row>
        <row r="133">
          <cell r="AW133">
            <v>5.2258970521815655E-2</v>
          </cell>
          <cell r="BP133">
            <v>2.3629078131263004</v>
          </cell>
          <cell r="BT133">
            <v>0.62067167917775434</v>
          </cell>
        </row>
        <row r="137">
          <cell r="AW137">
            <v>0.10494373492496661</v>
          </cell>
          <cell r="BP137">
            <v>0.47871355387816905</v>
          </cell>
          <cell r="BT137">
            <v>0.25409971795865222</v>
          </cell>
        </row>
        <row r="141">
          <cell r="AW141">
            <v>3.9885513243134711E-2</v>
          </cell>
          <cell r="BP141">
            <v>0.28867513459481287</v>
          </cell>
          <cell r="BT141">
            <v>5.9090326337452731E-2</v>
          </cell>
        </row>
        <row r="145">
          <cell r="AW145">
            <v>3.1294634790454114E-2</v>
          </cell>
          <cell r="BP145">
            <v>0.28867513459481292</v>
          </cell>
          <cell r="BT145">
            <v>0.10692676621563627</v>
          </cell>
        </row>
        <row r="149">
          <cell r="AW149">
            <v>9.4172824282441697E-2</v>
          </cell>
          <cell r="BP149">
            <v>0.40824829046386302</v>
          </cell>
          <cell r="BT149">
            <v>4.0414518843273843E-2</v>
          </cell>
        </row>
        <row r="153">
          <cell r="AW153">
            <v>7.5214796582871071E-2</v>
          </cell>
          <cell r="BP153">
            <v>0</v>
          </cell>
          <cell r="BT153">
            <v>0.21213203435596409</v>
          </cell>
        </row>
        <row r="157">
          <cell r="AW157">
            <v>9.028597505519588E-2</v>
          </cell>
          <cell r="BP157">
            <v>0</v>
          </cell>
          <cell r="BT157">
            <v>5.5075705472860961E-2</v>
          </cell>
        </row>
        <row r="161">
          <cell r="AW161">
            <v>0.13286418112118484</v>
          </cell>
          <cell r="BP161">
            <v>0.57735026918962573</v>
          </cell>
          <cell r="BT161">
            <v>0.23050668826160353</v>
          </cell>
        </row>
        <row r="165">
          <cell r="AW165">
            <v>1.9262847444413384E-2</v>
          </cell>
          <cell r="BP165">
            <v>0</v>
          </cell>
          <cell r="BT165">
            <v>4.7258156262526128E-2</v>
          </cell>
        </row>
        <row r="169">
          <cell r="AW169">
            <v>9.4180788026742124E-2</v>
          </cell>
          <cell r="BP169">
            <v>0</v>
          </cell>
          <cell r="BT169">
            <v>7.5883682918881395E-2</v>
          </cell>
        </row>
        <row r="173">
          <cell r="AW173">
            <v>2.4197968234276834E-2</v>
          </cell>
          <cell r="BP173">
            <v>0.40824829046386302</v>
          </cell>
          <cell r="BT173">
            <v>6.0553007081949793E-2</v>
          </cell>
        </row>
        <row r="177">
          <cell r="AW177">
            <v>3.9886296727907243E-2</v>
          </cell>
          <cell r="BP177">
            <v>0.47871355387816905</v>
          </cell>
          <cell r="BT177">
            <v>2.0816659994661223E-2</v>
          </cell>
        </row>
      </sheetData>
      <sheetData sheetId="3"/>
      <sheetData sheetId="4"/>
      <sheetData sheetId="5"/>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91"/>
  <sheetViews>
    <sheetView tabSelected="1" zoomScale="40" zoomScaleNormal="40" workbookViewId="0">
      <pane xSplit="7" ySplit="3" topLeftCell="H4" activePane="bottomRight" state="frozen"/>
      <selection pane="topRight" activeCell="F1" sqref="F1"/>
      <selection pane="bottomLeft" activeCell="A4" sqref="A4"/>
      <selection pane="bottomRight" activeCell="BF66" sqref="BF66"/>
    </sheetView>
  </sheetViews>
  <sheetFormatPr defaultRowHeight="15" x14ac:dyDescent="0.25"/>
  <cols>
    <col min="43" max="45" width="9.85546875" customWidth="1"/>
    <col min="51" max="51" width="10.140625" customWidth="1"/>
    <col min="53" max="53" width="12.42578125" customWidth="1"/>
  </cols>
  <sheetData>
    <row r="1" spans="1:71" x14ac:dyDescent="0.25">
      <c r="BD1" s="2"/>
      <c r="BE1" s="2"/>
      <c r="BF1" s="2"/>
      <c r="BG1" s="2"/>
      <c r="BH1" s="2"/>
      <c r="BI1" s="2"/>
      <c r="BJ1" s="2"/>
      <c r="BK1" s="2"/>
      <c r="BL1" s="2"/>
      <c r="BM1" s="2"/>
      <c r="BN1" s="2"/>
      <c r="BO1" s="2"/>
      <c r="BP1" s="2"/>
      <c r="BQ1" s="2"/>
      <c r="BR1" s="2"/>
      <c r="BS1" s="2"/>
    </row>
    <row r="2" spans="1:71" x14ac:dyDescent="0.25">
      <c r="H2" s="28" t="s">
        <v>1</v>
      </c>
      <c r="I2" s="28"/>
      <c r="J2" s="28"/>
      <c r="K2" s="28"/>
      <c r="L2" s="28"/>
      <c r="M2" s="28"/>
      <c r="N2" s="28"/>
      <c r="O2" s="28"/>
      <c r="P2" s="28"/>
      <c r="Q2" s="28"/>
      <c r="R2" s="28"/>
      <c r="S2" s="28"/>
      <c r="T2" s="28" t="s">
        <v>2</v>
      </c>
      <c r="U2" s="28"/>
      <c r="V2" s="28"/>
      <c r="W2" s="28"/>
      <c r="X2" s="28"/>
      <c r="Y2" s="28"/>
      <c r="Z2" s="28"/>
      <c r="AA2" s="28"/>
      <c r="AB2" s="28"/>
      <c r="AC2" s="28"/>
      <c r="AD2" s="28"/>
      <c r="AE2" s="28"/>
      <c r="AF2" s="28" t="s">
        <v>3</v>
      </c>
      <c r="AG2" s="28"/>
      <c r="AH2" s="28"/>
      <c r="AI2" s="28" t="s">
        <v>4</v>
      </c>
      <c r="AJ2" s="28"/>
      <c r="AK2" s="28"/>
      <c r="AL2" s="28"/>
      <c r="AM2" s="28" t="s">
        <v>5</v>
      </c>
      <c r="AN2" s="28"/>
      <c r="AO2" s="28"/>
      <c r="AP2" s="28" t="s">
        <v>6</v>
      </c>
      <c r="AQ2" s="28"/>
      <c r="AR2" s="22"/>
      <c r="AS2" s="22"/>
      <c r="AT2" s="26"/>
      <c r="AU2" s="26"/>
      <c r="AV2" s="26"/>
      <c r="AW2" s="26"/>
      <c r="AX2" s="26"/>
      <c r="AY2" s="26"/>
      <c r="AZ2" s="26"/>
      <c r="BA2" s="26"/>
      <c r="BB2" s="26"/>
      <c r="BC2" s="26"/>
      <c r="BD2" s="2"/>
      <c r="BE2" s="2"/>
      <c r="BF2" s="2"/>
      <c r="BG2" s="2"/>
      <c r="BH2" s="3"/>
      <c r="BI2" s="3"/>
      <c r="BJ2" s="3"/>
      <c r="BK2" s="3"/>
      <c r="BL2" s="3"/>
      <c r="BM2" s="3"/>
      <c r="BN2" s="2"/>
      <c r="BO2" s="2"/>
      <c r="BP2" s="2"/>
      <c r="BQ2" s="2"/>
      <c r="BR2" s="2"/>
      <c r="BS2" s="2"/>
    </row>
    <row r="3" spans="1:71" ht="15.75" thickBot="1" x14ac:dyDescent="0.3">
      <c r="D3" s="5" t="s">
        <v>7</v>
      </c>
      <c r="E3" s="5" t="s">
        <v>8</v>
      </c>
      <c r="F3" s="5" t="s">
        <v>9</v>
      </c>
      <c r="G3" s="5" t="s">
        <v>10</v>
      </c>
      <c r="H3" s="5" t="s">
        <v>11</v>
      </c>
      <c r="I3" s="5" t="s">
        <v>12</v>
      </c>
      <c r="J3" s="6" t="s">
        <v>13</v>
      </c>
      <c r="K3" s="5" t="s">
        <v>14</v>
      </c>
      <c r="L3" s="5" t="s">
        <v>15</v>
      </c>
      <c r="M3" s="5" t="s">
        <v>1</v>
      </c>
      <c r="N3" s="6" t="s">
        <v>16</v>
      </c>
      <c r="O3" s="5" t="s">
        <v>17</v>
      </c>
      <c r="P3" s="5" t="s">
        <v>18</v>
      </c>
      <c r="Q3" s="5" t="s">
        <v>19</v>
      </c>
      <c r="R3" s="26" t="s">
        <v>20</v>
      </c>
      <c r="S3" s="26"/>
      <c r="T3" s="5" t="s">
        <v>21</v>
      </c>
      <c r="U3" s="5" t="s">
        <v>22</v>
      </c>
      <c r="V3" s="5" t="s">
        <v>23</v>
      </c>
      <c r="W3" s="5" t="s">
        <v>2</v>
      </c>
      <c r="X3" s="6" t="s">
        <v>24</v>
      </c>
      <c r="Y3" s="5" t="s">
        <v>25</v>
      </c>
      <c r="Z3" s="5" t="s">
        <v>26</v>
      </c>
      <c r="AA3" s="5" t="s">
        <v>27</v>
      </c>
      <c r="AB3" s="26" t="s">
        <v>28</v>
      </c>
      <c r="AC3" s="26"/>
      <c r="AD3" s="5" t="s">
        <v>29</v>
      </c>
      <c r="AE3" s="5" t="s">
        <v>29</v>
      </c>
      <c r="AF3" s="5" t="s">
        <v>30</v>
      </c>
      <c r="AG3" s="5" t="s">
        <v>31</v>
      </c>
      <c r="AH3" s="5"/>
      <c r="AI3" s="5" t="s">
        <v>32</v>
      </c>
      <c r="AJ3" s="23" t="s">
        <v>33</v>
      </c>
      <c r="AK3" s="5" t="s">
        <v>34</v>
      </c>
      <c r="AL3" s="5" t="s">
        <v>35</v>
      </c>
      <c r="AM3" s="1" t="s">
        <v>36</v>
      </c>
      <c r="AN3" t="str">
        <f>AL3</f>
        <v>WI material</v>
      </c>
      <c r="AO3" s="5" t="s">
        <v>37</v>
      </c>
      <c r="AP3" s="6" t="s">
        <v>38</v>
      </c>
      <c r="AQ3" s="6" t="s">
        <v>0</v>
      </c>
      <c r="AR3" s="6" t="s">
        <v>40</v>
      </c>
      <c r="AS3" s="6" t="s">
        <v>41</v>
      </c>
      <c r="AT3" s="5" t="s">
        <v>232</v>
      </c>
      <c r="AU3" s="5" t="s">
        <v>42</v>
      </c>
      <c r="AV3" s="6" t="s">
        <v>40</v>
      </c>
      <c r="AW3" s="6" t="s">
        <v>41</v>
      </c>
      <c r="AX3" s="25" t="s">
        <v>235</v>
      </c>
      <c r="AY3" s="25"/>
      <c r="AZ3" s="5" t="s">
        <v>43</v>
      </c>
      <c r="BA3" s="5" t="s">
        <v>44</v>
      </c>
      <c r="BB3" s="6" t="s">
        <v>40</v>
      </c>
      <c r="BC3" s="6" t="s">
        <v>41</v>
      </c>
      <c r="BD3" s="2"/>
      <c r="BE3" s="2"/>
      <c r="BF3" s="2"/>
      <c r="BG3" s="2"/>
      <c r="BH3" s="2"/>
      <c r="BI3" s="2"/>
      <c r="BJ3" s="3"/>
      <c r="BK3" s="3"/>
      <c r="BL3" s="3"/>
      <c r="BM3" s="3"/>
      <c r="BN3" s="2"/>
      <c r="BO3" s="2"/>
      <c r="BP3" s="2"/>
      <c r="BQ3" s="2"/>
      <c r="BR3" s="3"/>
      <c r="BS3" s="3"/>
    </row>
    <row r="4" spans="1:71" ht="15" customHeight="1" x14ac:dyDescent="0.25">
      <c r="A4" s="19"/>
      <c r="B4" s="19"/>
      <c r="D4" s="49" t="s">
        <v>45</v>
      </c>
      <c r="E4" s="30">
        <v>0</v>
      </c>
      <c r="F4" s="31" t="s">
        <v>46</v>
      </c>
      <c r="G4" s="31">
        <v>1</v>
      </c>
      <c r="H4" s="36">
        <v>270.8</v>
      </c>
      <c r="I4" s="36">
        <f t="shared" ref="I4:I67" si="0">H4-$B$18</f>
        <v>263.72174999999999</v>
      </c>
      <c r="J4" s="36">
        <f>H4-I4</f>
        <v>7.0782500000000255</v>
      </c>
      <c r="K4" s="36">
        <v>218.4</v>
      </c>
      <c r="L4" s="36"/>
      <c r="M4" s="36">
        <v>1.9</v>
      </c>
      <c r="N4" s="36">
        <f>AVERAGE(M4:M7)</f>
        <v>2.3250000000000002</v>
      </c>
      <c r="O4" s="36">
        <f t="shared" ref="O4:O29" si="1">H4-K4</f>
        <v>52.400000000000006</v>
      </c>
      <c r="P4" s="36">
        <v>272.7</v>
      </c>
      <c r="Q4" s="36">
        <v>240.3</v>
      </c>
      <c r="R4" s="36">
        <f t="shared" ref="R4:R67" si="2">Q4-K4-M4</f>
        <v>20.000000000000007</v>
      </c>
      <c r="S4" s="36">
        <f>AVERAGE(R4:R7)</f>
        <v>19.950000000000014</v>
      </c>
      <c r="T4" s="36">
        <v>13.34</v>
      </c>
      <c r="U4" s="36">
        <v>10.48</v>
      </c>
      <c r="V4" s="36">
        <v>10.89</v>
      </c>
      <c r="W4" s="36">
        <f t="shared" ref="W4:W67" si="3">V4-U4</f>
        <v>0.41000000000000014</v>
      </c>
      <c r="X4" s="36">
        <f>AVERAGE(W4:W7)</f>
        <v>0.47250000000000014</v>
      </c>
      <c r="Y4" s="36"/>
      <c r="Z4" s="36">
        <v>13.78</v>
      </c>
      <c r="AA4" s="36">
        <v>18.149999999999999</v>
      </c>
      <c r="AB4" s="36">
        <f>AA4-Z4</f>
        <v>4.3699999999999992</v>
      </c>
      <c r="AC4" s="36">
        <f>AVERAGE(AB4:AB7)</f>
        <v>4.4000000000000004</v>
      </c>
      <c r="AD4" s="36">
        <v>13.58</v>
      </c>
      <c r="AE4" s="36">
        <v>13.49</v>
      </c>
      <c r="AF4" s="36"/>
      <c r="AG4" s="36">
        <f t="shared" ref="AG4:AG35" si="4">M4+W4</f>
        <v>2.31</v>
      </c>
      <c r="AH4" s="36">
        <f t="shared" ref="AH4:AH35" si="5">M4+R4+W4+AB4</f>
        <v>26.680000000000007</v>
      </c>
      <c r="AI4" s="36">
        <f>AVERAGE(AI8:AI11)</f>
        <v>0.74349999999999994</v>
      </c>
      <c r="AJ4" s="36">
        <v>1.0329999999999999</v>
      </c>
      <c r="AK4" s="36">
        <v>2.0739999999999998</v>
      </c>
      <c r="AL4" s="36">
        <f>AK4-AJ4-AI4</f>
        <v>0.29749999999999999</v>
      </c>
      <c r="AM4" s="36">
        <v>263.75</v>
      </c>
      <c r="AN4" s="36">
        <f t="shared" ref="AN4:AN35" si="6">AM4-I4</f>
        <v>2.8250000000014097E-2</v>
      </c>
      <c r="AO4" s="36">
        <f>AN4</f>
        <v>2.8250000000014097E-2</v>
      </c>
      <c r="AP4" s="36">
        <f>AO4+AL4</f>
        <v>0.32575000000001408</v>
      </c>
      <c r="AQ4" s="36">
        <f>AVERAGE(AP4:AP7)</f>
        <v>0.43775000000003739</v>
      </c>
      <c r="AR4" s="36">
        <f>QUARTILE(AP4:AP7,1)</f>
        <v>0.40525000000005013</v>
      </c>
      <c r="AS4" s="31">
        <f>IF(OR(AP4&lt;(AR4-1.5*AR6),AP4&gt;(AR5+1.5*AR6)),1,0)</f>
        <v>0</v>
      </c>
      <c r="AT4" s="36">
        <v>17.5</v>
      </c>
      <c r="AU4" s="36">
        <f>AVERAGE(AT4:AT6)</f>
        <v>17.5</v>
      </c>
      <c r="AV4" s="36">
        <f>QUARTILE(AT4:AT7,1)</f>
        <v>17.5</v>
      </c>
      <c r="AW4" s="31">
        <f>IF(OR(AT4&lt;(AV4-1.5*AV6),AT4&gt;(AV5+1.5*AV6)),1,0)</f>
        <v>0</v>
      </c>
      <c r="AX4" s="36">
        <f>AT4/AP4</f>
        <v>53.722179585569435</v>
      </c>
      <c r="AY4" s="36"/>
      <c r="AZ4" s="36">
        <v>2.1800000000000002</v>
      </c>
      <c r="BA4" s="36">
        <f>AVERAGE(AZ4:AZ7)</f>
        <v>2.4550000000000001</v>
      </c>
      <c r="BB4" s="36">
        <f>QUARTILE(AZ4:AZ7,1)</f>
        <v>2.0100000000000002</v>
      </c>
      <c r="BC4" s="50">
        <f>IF(OR(AZ4&lt;(BB4-1.5*BB6),AZ4&gt;(BB5+1.5*BB6)),1,0)</f>
        <v>0</v>
      </c>
      <c r="BD4" s="6"/>
      <c r="BE4" s="6"/>
      <c r="BF4" s="6"/>
      <c r="BG4" s="6"/>
      <c r="BH4" s="6"/>
      <c r="BI4" s="6"/>
      <c r="BJ4" s="6"/>
      <c r="BK4" s="6"/>
      <c r="BL4" s="6"/>
      <c r="BM4" s="6"/>
      <c r="BN4" s="6"/>
      <c r="BO4" s="6"/>
      <c r="BP4" s="6"/>
      <c r="BQ4" s="6"/>
      <c r="BR4" s="6"/>
      <c r="BS4" s="6"/>
    </row>
    <row r="5" spans="1:71" x14ac:dyDescent="0.25">
      <c r="A5" s="19"/>
      <c r="B5" s="19"/>
      <c r="D5" s="51"/>
      <c r="E5" s="33"/>
      <c r="F5" s="32" t="s">
        <v>49</v>
      </c>
      <c r="G5" s="32">
        <v>2</v>
      </c>
      <c r="H5" s="37">
        <v>270</v>
      </c>
      <c r="I5" s="37">
        <f>H5-$B$18</f>
        <v>262.92174999999997</v>
      </c>
      <c r="J5" s="37">
        <f t="shared" ref="J5:J68" si="7">H5-I5</f>
        <v>7.0782500000000255</v>
      </c>
      <c r="K5" s="37">
        <v>219.2</v>
      </c>
      <c r="L5" s="37"/>
      <c r="M5" s="37">
        <v>2.6</v>
      </c>
      <c r="N5" s="37">
        <f>STDEV(M4:M7)</f>
        <v>0.298607881119481</v>
      </c>
      <c r="O5" s="37">
        <f t="shared" si="1"/>
        <v>50.800000000000011</v>
      </c>
      <c r="P5" s="37">
        <v>272.7</v>
      </c>
      <c r="Q5" s="37">
        <v>241.8</v>
      </c>
      <c r="R5" s="37">
        <f t="shared" si="2"/>
        <v>20.000000000000021</v>
      </c>
      <c r="S5" s="37">
        <f>STDEV(R4:R7)</f>
        <v>9.9999999999996675E-2</v>
      </c>
      <c r="T5" s="37">
        <v>13.31</v>
      </c>
      <c r="U5" s="37">
        <v>10.41</v>
      </c>
      <c r="V5" s="37">
        <v>10.89</v>
      </c>
      <c r="W5" s="37">
        <f t="shared" si="3"/>
        <v>0.48000000000000043</v>
      </c>
      <c r="X5" s="37">
        <f>STDEV(W4:W7)</f>
        <v>6.5000000000000266E-2</v>
      </c>
      <c r="Y5" s="37"/>
      <c r="Z5" s="37">
        <v>13.82</v>
      </c>
      <c r="AA5" s="37">
        <v>18.27</v>
      </c>
      <c r="AB5" s="37">
        <f t="shared" ref="AB5:AB68" si="8">AA5-Z5</f>
        <v>4.4499999999999993</v>
      </c>
      <c r="AC5" s="37">
        <f>STDEV(AB4:AB7)</f>
        <v>4.7609522856952059E-2</v>
      </c>
      <c r="AD5" s="37">
        <v>13.74</v>
      </c>
      <c r="AE5" s="37">
        <v>13.673</v>
      </c>
      <c r="AF5" s="37"/>
      <c r="AG5" s="37">
        <f t="shared" si="4"/>
        <v>3.0800000000000005</v>
      </c>
      <c r="AH5" s="37">
        <f t="shared" si="5"/>
        <v>27.530000000000022</v>
      </c>
      <c r="AI5" s="37">
        <f>AI4</f>
        <v>0.74349999999999994</v>
      </c>
      <c r="AJ5" s="37">
        <v>1.0369999999999999</v>
      </c>
      <c r="AK5" s="37">
        <v>2.1589999999999998</v>
      </c>
      <c r="AL5" s="37">
        <f>AK5-AJ5-AI5</f>
        <v>0.37849999999999995</v>
      </c>
      <c r="AM5" s="37">
        <v>262.98</v>
      </c>
      <c r="AN5" s="37">
        <f t="shared" si="6"/>
        <v>5.8250000000043656E-2</v>
      </c>
      <c r="AO5" s="37">
        <f t="shared" ref="AO5:AO68" si="9">AN5</f>
        <v>5.8250000000043656E-2</v>
      </c>
      <c r="AP5" s="37">
        <f t="shared" ref="AP5:AP68" si="10">AO5+AL5</f>
        <v>0.4367500000000436</v>
      </c>
      <c r="AQ5" s="37">
        <f>STDEV(AP4:AP7)</f>
        <v>9.4413982015383313E-2</v>
      </c>
      <c r="AR5" s="37">
        <f>QUARTILE(AP4:AP7,3)</f>
        <v>0.46675000000004019</v>
      </c>
      <c r="AS5" s="32">
        <f>IF(OR(AP5&lt;(AR4-1.5*AR6),AP5&gt;(AR5+1.5*AR6)),1,0)</f>
        <v>0</v>
      </c>
      <c r="AT5" s="37">
        <v>17.5</v>
      </c>
      <c r="AU5" s="37">
        <f>STDEV(AT4:AT6)</f>
        <v>0</v>
      </c>
      <c r="AV5" s="37">
        <f>QUARTILE(AT4:AT7,3)</f>
        <v>17.875</v>
      </c>
      <c r="AW5" s="32">
        <f>IF(OR(AT5&lt;(AV4-1.5*AV6),AT5&gt;(AV5+1.5*AV6)),1,0)</f>
        <v>0</v>
      </c>
      <c r="AX5" s="37">
        <f t="shared" ref="AX5:AX68" si="11">AT5/AP5</f>
        <v>40.068689181449919</v>
      </c>
      <c r="AY5" s="37"/>
      <c r="AZ5" s="37">
        <v>2.48</v>
      </c>
      <c r="BA5" s="37">
        <f>STDEV(AZ4:AZ7)</f>
        <v>0.90190539045585794</v>
      </c>
      <c r="BB5" s="37">
        <f>QUARTILE(AZ4:AZ7,3)</f>
        <v>2.7749999999999999</v>
      </c>
      <c r="BC5" s="52">
        <f>IF(OR(AZ5&lt;(BB4-1.5*BB6),AZ5&gt;(BB5+1.5*BB6)),1,0)</f>
        <v>0</v>
      </c>
      <c r="BD5" s="6"/>
      <c r="BE5" s="6"/>
      <c r="BF5" s="6"/>
      <c r="BG5" s="6"/>
      <c r="BH5" s="6"/>
      <c r="BI5" s="6"/>
      <c r="BJ5" s="6"/>
      <c r="BK5" s="6"/>
      <c r="BL5" s="6"/>
      <c r="BM5" s="6"/>
      <c r="BN5" s="6"/>
      <c r="BO5" s="6"/>
      <c r="BP5" s="6"/>
      <c r="BQ5" s="6"/>
      <c r="BR5" s="6"/>
      <c r="BS5" s="6"/>
    </row>
    <row r="6" spans="1:71" x14ac:dyDescent="0.25">
      <c r="A6" s="20"/>
      <c r="B6" s="20"/>
      <c r="D6" s="51"/>
      <c r="E6" s="33"/>
      <c r="F6" s="32" t="s">
        <v>50</v>
      </c>
      <c r="G6" s="32">
        <v>3</v>
      </c>
      <c r="H6" s="37">
        <v>283.89999999999998</v>
      </c>
      <c r="I6" s="37">
        <f t="shared" si="0"/>
        <v>276.82174999999995</v>
      </c>
      <c r="J6" s="37">
        <f t="shared" si="7"/>
        <v>7.0782500000000255</v>
      </c>
      <c r="K6" s="37">
        <v>232.6</v>
      </c>
      <c r="L6" s="37"/>
      <c r="M6" s="37">
        <v>2.4</v>
      </c>
      <c r="N6" s="37"/>
      <c r="O6" s="37">
        <f t="shared" si="1"/>
        <v>51.299999999999983</v>
      </c>
      <c r="P6" s="37">
        <v>286.3</v>
      </c>
      <c r="Q6" s="37">
        <v>255</v>
      </c>
      <c r="R6" s="37">
        <f t="shared" si="2"/>
        <v>20.000000000000007</v>
      </c>
      <c r="S6" s="37"/>
      <c r="T6" s="37">
        <v>13.38</v>
      </c>
      <c r="U6" s="37">
        <v>10.5</v>
      </c>
      <c r="V6" s="37">
        <v>10.94</v>
      </c>
      <c r="W6" s="37">
        <f t="shared" si="3"/>
        <v>0.4399999999999995</v>
      </c>
      <c r="X6" s="37"/>
      <c r="Y6" s="37"/>
      <c r="Z6" s="37">
        <v>13.83</v>
      </c>
      <c r="AA6" s="37">
        <v>18.260000000000002</v>
      </c>
      <c r="AB6" s="37">
        <f t="shared" si="8"/>
        <v>4.4300000000000015</v>
      </c>
      <c r="AC6" s="37"/>
      <c r="AD6" s="37">
        <v>13.7</v>
      </c>
      <c r="AE6" s="37">
        <v>13.579000000000001</v>
      </c>
      <c r="AF6" s="37"/>
      <c r="AG6" s="37">
        <f t="shared" si="4"/>
        <v>2.8399999999999994</v>
      </c>
      <c r="AH6" s="37">
        <f t="shared" si="5"/>
        <v>27.270000000000003</v>
      </c>
      <c r="AI6" s="37">
        <f>AI5</f>
        <v>0.74349999999999994</v>
      </c>
      <c r="AJ6" s="37">
        <v>1.0389999999999999</v>
      </c>
      <c r="AK6" s="37">
        <v>2.1760000000000002</v>
      </c>
      <c r="AL6" s="37">
        <f>AK6-AJ6-AI6</f>
        <v>0.39350000000000029</v>
      </c>
      <c r="AM6" s="37">
        <v>276.86</v>
      </c>
      <c r="AN6" s="37">
        <f t="shared" si="6"/>
        <v>3.8250000000061846E-2</v>
      </c>
      <c r="AO6" s="37">
        <f t="shared" si="9"/>
        <v>3.8250000000061846E-2</v>
      </c>
      <c r="AP6" s="37">
        <f t="shared" si="10"/>
        <v>0.43175000000006214</v>
      </c>
      <c r="AQ6" s="37"/>
      <c r="AR6" s="37">
        <f>AR5-AR4</f>
        <v>6.1499999999990063E-2</v>
      </c>
      <c r="AS6" s="32">
        <f>IF(OR(AP6&lt;(AR4-1.5*AR6),AP6&gt;(AR5+1.5*AR6)),1,0)</f>
        <v>0</v>
      </c>
      <c r="AT6" s="37">
        <v>17.5</v>
      </c>
      <c r="AU6" s="37"/>
      <c r="AV6" s="37">
        <f>AV5-AV4</f>
        <v>0.375</v>
      </c>
      <c r="AW6" s="32">
        <f>IF(OR(AT6&lt;(AV4-1.5*AV6),AT6&gt;(AV5+1.5*AV6)),1,0)</f>
        <v>0</v>
      </c>
      <c r="AX6" s="37">
        <f t="shared" si="11"/>
        <v>40.532715691945526</v>
      </c>
      <c r="AY6" s="37"/>
      <c r="AZ6" s="37">
        <v>1.5</v>
      </c>
      <c r="BA6" s="37"/>
      <c r="BB6" s="37">
        <f>BB5-BB4</f>
        <v>0.76499999999999968</v>
      </c>
      <c r="BC6" s="52">
        <f>IF(OR(AZ6&lt;(BB4-1.5*BB6),AZ6&gt;(BB5+1.5*BB6)),1,0)</f>
        <v>0</v>
      </c>
      <c r="BD6" s="6"/>
      <c r="BE6" s="6"/>
      <c r="BF6" s="6"/>
      <c r="BG6" s="6"/>
      <c r="BH6" s="6"/>
      <c r="BI6" s="6"/>
      <c r="BJ6" s="6"/>
      <c r="BK6" s="6"/>
      <c r="BL6" s="6"/>
      <c r="BM6" s="6"/>
      <c r="BN6" s="6"/>
      <c r="BO6" s="6"/>
      <c r="BP6" s="6"/>
      <c r="BQ6" s="6"/>
      <c r="BR6" s="6"/>
      <c r="BS6" s="6"/>
    </row>
    <row r="7" spans="1:71" x14ac:dyDescent="0.25">
      <c r="A7" s="20"/>
      <c r="B7" s="20"/>
      <c r="C7">
        <v>0</v>
      </c>
      <c r="D7" s="51"/>
      <c r="E7" s="33"/>
      <c r="F7" s="32" t="s">
        <v>51</v>
      </c>
      <c r="G7" s="32">
        <v>4</v>
      </c>
      <c r="H7" s="37">
        <v>264.10000000000002</v>
      </c>
      <c r="I7" s="37">
        <f t="shared" si="0"/>
        <v>257.02175</v>
      </c>
      <c r="J7" s="37">
        <f t="shared" si="7"/>
        <v>7.0782500000000255</v>
      </c>
      <c r="K7" s="37">
        <v>219.1</v>
      </c>
      <c r="L7" s="37"/>
      <c r="M7" s="37">
        <v>2.4</v>
      </c>
      <c r="N7" s="37"/>
      <c r="O7" s="37">
        <f t="shared" si="1"/>
        <v>45.000000000000028</v>
      </c>
      <c r="P7" s="37">
        <v>266.60000000000002</v>
      </c>
      <c r="Q7" s="37">
        <v>241.3</v>
      </c>
      <c r="R7" s="37">
        <f t="shared" si="2"/>
        <v>19.800000000000018</v>
      </c>
      <c r="S7" s="37"/>
      <c r="T7" s="37">
        <v>13.16</v>
      </c>
      <c r="U7" s="37">
        <v>10.29</v>
      </c>
      <c r="V7" s="37">
        <v>10.85</v>
      </c>
      <c r="W7" s="37">
        <f t="shared" si="3"/>
        <v>0.5600000000000005</v>
      </c>
      <c r="X7" s="37"/>
      <c r="Y7" s="37"/>
      <c r="Z7" s="37">
        <v>13.75</v>
      </c>
      <c r="AA7" s="37">
        <v>18.100000000000001</v>
      </c>
      <c r="AB7" s="37">
        <f t="shared" si="8"/>
        <v>4.3500000000000014</v>
      </c>
      <c r="AC7" s="37"/>
      <c r="AD7" s="37">
        <v>13.5</v>
      </c>
      <c r="AE7" s="37">
        <v>13.416</v>
      </c>
      <c r="AF7" s="37"/>
      <c r="AG7" s="37">
        <f t="shared" si="4"/>
        <v>2.9600000000000004</v>
      </c>
      <c r="AH7" s="37">
        <f t="shared" si="5"/>
        <v>27.110000000000021</v>
      </c>
      <c r="AI7" s="37">
        <f>AI6</f>
        <v>0.74349999999999994</v>
      </c>
      <c r="AJ7" s="37">
        <v>1.0609999999999999</v>
      </c>
      <c r="AK7" s="37">
        <v>2.1629999999999998</v>
      </c>
      <c r="AL7" s="37">
        <f>AK7-AJ7-AI7</f>
        <v>0.35849999999999993</v>
      </c>
      <c r="AM7" s="37">
        <v>257.22000000000003</v>
      </c>
      <c r="AN7" s="37">
        <f t="shared" si="6"/>
        <v>0.19825000000003001</v>
      </c>
      <c r="AO7" s="37">
        <f t="shared" si="9"/>
        <v>0.19825000000003001</v>
      </c>
      <c r="AP7" s="37">
        <f t="shared" si="10"/>
        <v>0.55675000000002994</v>
      </c>
      <c r="AQ7" s="37"/>
      <c r="AR7" s="37"/>
      <c r="AS7" s="32">
        <f>IF(OR(AP7&lt;(AR4-1.5*AR6),AP7&gt;(AR5+1.5*AR6)),1,0)</f>
        <v>0</v>
      </c>
      <c r="AT7" s="44">
        <v>19</v>
      </c>
      <c r="AU7" s="37"/>
      <c r="AV7" s="37"/>
      <c r="AW7" s="9">
        <f>IF(OR(AT7&lt;(AV4-1.5*AV6),AT7&gt;(AV5+1.5*AV6)),1,0)</f>
        <v>1</v>
      </c>
      <c r="AX7" s="44">
        <f t="shared" si="11"/>
        <v>34.12662775033494</v>
      </c>
      <c r="AY7" s="37"/>
      <c r="AZ7" s="37">
        <v>3.66</v>
      </c>
      <c r="BA7" s="37"/>
      <c r="BB7" s="37"/>
      <c r="BC7" s="52">
        <f>IF(OR(AZ7&lt;(BB4-1.5*BB6),AZ7&gt;(BB5+1.5*BB6)),1,0)</f>
        <v>0</v>
      </c>
      <c r="BD7" s="6"/>
      <c r="BE7" s="6"/>
      <c r="BF7" s="6"/>
      <c r="BG7" s="6"/>
      <c r="BH7" s="6"/>
      <c r="BI7" s="6"/>
      <c r="BJ7" s="6"/>
      <c r="BK7" s="6"/>
      <c r="BL7" s="6"/>
      <c r="BM7" s="6"/>
      <c r="BN7" s="6"/>
      <c r="BO7" s="6"/>
      <c r="BP7" s="6"/>
      <c r="BQ7" s="6"/>
      <c r="BR7" s="6"/>
      <c r="BS7" s="6"/>
    </row>
    <row r="8" spans="1:71" x14ac:dyDescent="0.25">
      <c r="A8" s="20"/>
      <c r="B8" s="20"/>
      <c r="D8" s="51"/>
      <c r="E8" s="25">
        <v>1</v>
      </c>
      <c r="F8" s="6" t="s">
        <v>52</v>
      </c>
      <c r="G8" s="6">
        <v>5</v>
      </c>
      <c r="H8" s="38">
        <v>272.10000000000002</v>
      </c>
      <c r="I8" s="38">
        <f t="shared" si="0"/>
        <v>265.02175</v>
      </c>
      <c r="J8" s="38">
        <f t="shared" si="7"/>
        <v>7.0782500000000255</v>
      </c>
      <c r="K8" s="38">
        <v>227.5</v>
      </c>
      <c r="L8" s="38"/>
      <c r="M8" s="38">
        <v>2.6</v>
      </c>
      <c r="N8" s="38">
        <f t="shared" ref="N8" si="12">AVERAGE(M8:M11)</f>
        <v>2.2999999999999998</v>
      </c>
      <c r="O8" s="38">
        <f t="shared" si="1"/>
        <v>44.600000000000023</v>
      </c>
      <c r="P8" s="38">
        <v>274.8</v>
      </c>
      <c r="Q8" s="38">
        <v>250.1</v>
      </c>
      <c r="R8" s="38">
        <f t="shared" si="2"/>
        <v>19.999999999999993</v>
      </c>
      <c r="S8" s="38">
        <f t="shared" ref="S8" si="13">AVERAGE(R8:R11)</f>
        <v>20.074999999999999</v>
      </c>
      <c r="T8" s="38">
        <v>13.36</v>
      </c>
      <c r="U8" s="38">
        <v>10.48</v>
      </c>
      <c r="V8" s="38">
        <v>10.92</v>
      </c>
      <c r="W8" s="38">
        <f t="shared" si="3"/>
        <v>0.4399999999999995</v>
      </c>
      <c r="X8" s="38">
        <f t="shared" ref="X8" si="14">AVERAGE(W8:W11)</f>
        <v>0.50249999999999995</v>
      </c>
      <c r="Y8" s="38"/>
      <c r="Z8" s="38">
        <v>13.8</v>
      </c>
      <c r="AA8" s="38">
        <v>18.28</v>
      </c>
      <c r="AB8" s="38">
        <f t="shared" si="8"/>
        <v>4.4800000000000004</v>
      </c>
      <c r="AC8" s="38">
        <f t="shared" ref="AC8" si="15">AVERAGE(AB8:AB11)</f>
        <v>4.4850000000000012</v>
      </c>
      <c r="AD8" s="38">
        <v>13.57</v>
      </c>
      <c r="AE8" s="38">
        <v>13.506</v>
      </c>
      <c r="AF8" s="38"/>
      <c r="AG8" s="38">
        <f t="shared" si="4"/>
        <v>3.0399999999999996</v>
      </c>
      <c r="AH8" s="38">
        <f t="shared" si="5"/>
        <v>27.519999999999992</v>
      </c>
      <c r="AI8" s="38">
        <v>0.745</v>
      </c>
      <c r="AJ8" s="38">
        <v>1.0249999999999999</v>
      </c>
      <c r="AK8" s="38">
        <v>2.0710000000000002</v>
      </c>
      <c r="AL8" s="38">
        <f>AK8-AJ8-AI8</f>
        <v>0.30100000000000027</v>
      </c>
      <c r="AM8" s="38">
        <v>265.14999999999998</v>
      </c>
      <c r="AN8" s="38">
        <f t="shared" si="6"/>
        <v>0.12824999999997999</v>
      </c>
      <c r="AO8" s="38">
        <f t="shared" si="9"/>
        <v>0.12824999999997999</v>
      </c>
      <c r="AP8" s="38">
        <f t="shared" si="10"/>
        <v>0.42924999999998026</v>
      </c>
      <c r="AQ8" s="38">
        <f>AVERAGE(AP8:AP11)</f>
        <v>0.35493749999999813</v>
      </c>
      <c r="AR8" s="38">
        <f>QUARTILE(AP8:AP11,1)</f>
        <v>0.29681250000000581</v>
      </c>
      <c r="AS8" s="6">
        <f>IF(OR(AP8&lt;(AR8-1.5*AR10),AP8&gt;(AR9+1.5*AR10)),1,0)</f>
        <v>0</v>
      </c>
      <c r="AT8" s="38">
        <v>19.5</v>
      </c>
      <c r="AU8" s="38">
        <f t="shared" ref="AU8" si="16">AVERAGE(AT8:AT11)</f>
        <v>19.125</v>
      </c>
      <c r="AV8" s="38">
        <f>QUARTILE(AT8:AT11,1)</f>
        <v>18.875</v>
      </c>
      <c r="AW8" s="6">
        <f>IF(OR(AT8&lt;(AV8-1.5*AV10),AT8&gt;(AV9+1.5*AV10)),1,0)</f>
        <v>0</v>
      </c>
      <c r="AX8" s="38">
        <f t="shared" si="11"/>
        <v>45.428072218988696</v>
      </c>
      <c r="AY8" s="38"/>
      <c r="AZ8" s="44">
        <v>1.89</v>
      </c>
      <c r="BA8" s="38">
        <f>AVERAGE(AZ9:AZ11)</f>
        <v>2.7433333333333336</v>
      </c>
      <c r="BB8" s="45">
        <f>QUARTILE(AZ8:AZ11,1)</f>
        <v>2.4074999999999998</v>
      </c>
      <c r="BC8" s="53">
        <f>IF(OR(AZ8&lt;(BB8-1.5*BB10),AZ8&gt;(BB9+1.5*BB10)),1,0)</f>
        <v>1</v>
      </c>
      <c r="BD8" s="6"/>
      <c r="BE8" s="6"/>
      <c r="BF8" s="6"/>
      <c r="BG8" s="6"/>
      <c r="BH8" s="6"/>
      <c r="BI8" s="6"/>
      <c r="BJ8" s="6"/>
      <c r="BK8" s="6"/>
      <c r="BL8" s="6"/>
      <c r="BM8" s="6"/>
      <c r="BN8" s="6"/>
      <c r="BO8" s="6"/>
      <c r="BP8" s="6"/>
      <c r="BQ8" s="6"/>
      <c r="BR8" s="6"/>
      <c r="BS8" s="6"/>
    </row>
    <row r="9" spans="1:71" x14ac:dyDescent="0.25">
      <c r="A9" s="20"/>
      <c r="B9" s="20"/>
      <c r="D9" s="51"/>
      <c r="E9" s="25"/>
      <c r="F9" s="6" t="s">
        <v>53</v>
      </c>
      <c r="G9" s="6">
        <v>6</v>
      </c>
      <c r="H9" s="38">
        <v>277.60000000000002</v>
      </c>
      <c r="I9" s="38">
        <f t="shared" si="0"/>
        <v>270.52175</v>
      </c>
      <c r="J9" s="38">
        <f t="shared" si="7"/>
        <v>7.0782500000000255</v>
      </c>
      <c r="K9" s="38">
        <v>226.9</v>
      </c>
      <c r="L9" s="38">
        <v>229</v>
      </c>
      <c r="M9" s="38">
        <f>L9-K9</f>
        <v>2.0999999999999943</v>
      </c>
      <c r="N9" s="38">
        <f t="shared" ref="N9" si="17">STDEV(M8:M11)</f>
        <v>0.35590260840104487</v>
      </c>
      <c r="O9" s="38">
        <f t="shared" si="1"/>
        <v>50.700000000000017</v>
      </c>
      <c r="P9" s="38">
        <v>279.8</v>
      </c>
      <c r="Q9" s="38">
        <v>249</v>
      </c>
      <c r="R9" s="38">
        <f t="shared" si="2"/>
        <v>20</v>
      </c>
      <c r="S9" s="38">
        <f t="shared" ref="S9" si="18">STDEV(R8:R11)</f>
        <v>9.5742710775639506E-2</v>
      </c>
      <c r="T9" s="38">
        <v>13.19</v>
      </c>
      <c r="U9" s="38">
        <v>10.28</v>
      </c>
      <c r="V9" s="38">
        <v>10.79</v>
      </c>
      <c r="W9" s="38">
        <f t="shared" si="3"/>
        <v>0.50999999999999979</v>
      </c>
      <c r="X9" s="38">
        <f t="shared" ref="X9" si="19">STDEV(W8:W11)</f>
        <v>4.2720018726587997E-2</v>
      </c>
      <c r="Y9" s="38"/>
      <c r="Z9" s="38">
        <v>13.68</v>
      </c>
      <c r="AA9" s="38">
        <v>18.170000000000002</v>
      </c>
      <c r="AB9" s="38">
        <f t="shared" si="8"/>
        <v>4.490000000000002</v>
      </c>
      <c r="AC9" s="38">
        <f t="shared" ref="AC9" si="20">STDEV(AB8:AB11)</f>
        <v>2.0816659994661025E-2</v>
      </c>
      <c r="AD9" s="38">
        <v>13.35</v>
      </c>
      <c r="AE9" s="38">
        <v>13.319000000000001</v>
      </c>
      <c r="AF9" s="38"/>
      <c r="AG9" s="38">
        <f t="shared" si="4"/>
        <v>2.6099999999999941</v>
      </c>
      <c r="AH9" s="38">
        <f t="shared" si="5"/>
        <v>27.099999999999994</v>
      </c>
      <c r="AI9" s="38">
        <v>0.76400000000000001</v>
      </c>
      <c r="AJ9" s="38">
        <v>1.032</v>
      </c>
      <c r="AK9" s="38">
        <v>2.0790000000000002</v>
      </c>
      <c r="AL9" s="38">
        <f t="shared" ref="AL9:AL72" si="21">AK9-AJ9-AI9</f>
        <v>0.28300000000000014</v>
      </c>
      <c r="AM9" s="38">
        <v>270.64</v>
      </c>
      <c r="AN9" s="38">
        <f t="shared" si="6"/>
        <v>0.11824999999998909</v>
      </c>
      <c r="AO9" s="38">
        <f t="shared" si="9"/>
        <v>0.11824999999998909</v>
      </c>
      <c r="AP9" s="38">
        <f t="shared" si="10"/>
        <v>0.40124999999998923</v>
      </c>
      <c r="AQ9" s="38">
        <f>STDEV(AP8:AP11)</f>
        <v>7.0665106606191144E-2</v>
      </c>
      <c r="AR9" s="38">
        <f>QUARTILE(AP8:AP11,3)</f>
        <v>0.40824999999998701</v>
      </c>
      <c r="AS9" s="6">
        <f>IF(OR(AP9&lt;(AR8-1.5*AR10),AP9&gt;(AR9+1.5*AR10)),1,0)</f>
        <v>0</v>
      </c>
      <c r="AT9" s="38">
        <v>19</v>
      </c>
      <c r="AU9" s="38">
        <f t="shared" ref="AU9" si="22">STDEV(AT8:AT11)</f>
        <v>0.47871355387816905</v>
      </c>
      <c r="AV9" s="38">
        <f>QUARTILE(AT8:AT11,3)</f>
        <v>19.5</v>
      </c>
      <c r="AW9" s="6">
        <f>IF(OR(AT9&lt;(AV8-1.5*AV10),AT9&gt;(AV9+1.5*AV10)),1,0)</f>
        <v>0</v>
      </c>
      <c r="AX9" s="38">
        <f t="shared" si="11"/>
        <v>47.352024922119654</v>
      </c>
      <c r="AY9" s="38"/>
      <c r="AZ9" s="38">
        <v>2.58</v>
      </c>
      <c r="BA9" s="38">
        <f>STDEV(AZ9:AZ11)</f>
        <v>0.24090108620206205</v>
      </c>
      <c r="BB9" s="45">
        <f>QUARTILE(AZ8:AZ11,3)</f>
        <v>2.7275</v>
      </c>
      <c r="BC9" s="54">
        <f>IF(OR(AZ9&lt;(BB8-1.5*BB10),AZ9&gt;(BB9+1.5*BB10)),1,0)</f>
        <v>0</v>
      </c>
      <c r="BD9" s="6"/>
      <c r="BE9" s="6"/>
      <c r="BF9" s="6"/>
      <c r="BG9" s="6"/>
      <c r="BH9" s="6"/>
      <c r="BI9" s="6"/>
      <c r="BJ9" s="6"/>
      <c r="BK9" s="6"/>
      <c r="BL9" s="6"/>
      <c r="BM9" s="6"/>
      <c r="BN9" s="6"/>
      <c r="BO9" s="6"/>
      <c r="BP9" s="6"/>
      <c r="BQ9" s="6"/>
      <c r="BR9" s="6"/>
      <c r="BS9" s="6"/>
    </row>
    <row r="10" spans="1:71" x14ac:dyDescent="0.25">
      <c r="A10" s="20"/>
      <c r="B10" s="20"/>
      <c r="D10" s="51"/>
      <c r="E10" s="25"/>
      <c r="F10" s="6" t="s">
        <v>54</v>
      </c>
      <c r="G10" s="6">
        <v>7</v>
      </c>
      <c r="H10" s="38">
        <v>282.89999999999998</v>
      </c>
      <c r="I10" s="38">
        <f t="shared" si="0"/>
        <v>275.82174999999995</v>
      </c>
      <c r="J10" s="38">
        <f t="shared" si="7"/>
        <v>7.0782500000000255</v>
      </c>
      <c r="K10" s="38">
        <v>229.1</v>
      </c>
      <c r="L10" s="38">
        <v>231</v>
      </c>
      <c r="M10" s="38">
        <f>L10-K10</f>
        <v>1.9000000000000057</v>
      </c>
      <c r="N10" s="38"/>
      <c r="O10" s="38">
        <f t="shared" si="1"/>
        <v>53.799999999999983</v>
      </c>
      <c r="P10" s="38">
        <v>284.89999999999998</v>
      </c>
      <c r="Q10" s="38">
        <v>251.1</v>
      </c>
      <c r="R10" s="38">
        <f t="shared" si="2"/>
        <v>20.099999999999994</v>
      </c>
      <c r="S10" s="38"/>
      <c r="T10" s="38">
        <v>13.33</v>
      </c>
      <c r="U10" s="38">
        <v>10.45</v>
      </c>
      <c r="V10" s="38">
        <v>10.98</v>
      </c>
      <c r="W10" s="38">
        <f t="shared" si="3"/>
        <v>0.53000000000000114</v>
      </c>
      <c r="X10" s="38"/>
      <c r="Y10" s="38"/>
      <c r="Z10" s="38">
        <v>13.84</v>
      </c>
      <c r="AA10" s="38">
        <v>18.3</v>
      </c>
      <c r="AB10" s="38">
        <f t="shared" si="8"/>
        <v>4.4600000000000009</v>
      </c>
      <c r="AC10" s="38"/>
      <c r="AD10" s="38">
        <v>13.51</v>
      </c>
      <c r="AE10" s="38">
        <v>13.497999999999999</v>
      </c>
      <c r="AF10" s="38"/>
      <c r="AG10" s="38">
        <f t="shared" si="4"/>
        <v>2.4300000000000068</v>
      </c>
      <c r="AH10" s="38">
        <f t="shared" si="5"/>
        <v>26.990000000000002</v>
      </c>
      <c r="AI10" s="38">
        <v>0.73799999999999999</v>
      </c>
      <c r="AJ10" s="38">
        <v>1.036</v>
      </c>
      <c r="AK10" s="38">
        <v>2.0459999999999998</v>
      </c>
      <c r="AL10" s="38">
        <f t="shared" si="21"/>
        <v>0.2719999999999998</v>
      </c>
      <c r="AM10" s="38">
        <v>275.83999999999997</v>
      </c>
      <c r="AN10" s="38">
        <f t="shared" si="6"/>
        <v>1.8250000000023192E-2</v>
      </c>
      <c r="AO10" s="38">
        <f t="shared" si="9"/>
        <v>1.8250000000023192E-2</v>
      </c>
      <c r="AP10" s="38">
        <f t="shared" si="10"/>
        <v>0.29025000000002299</v>
      </c>
      <c r="AQ10" s="38"/>
      <c r="AR10" s="38">
        <f>AR9-AR8</f>
        <v>0.1114374999999812</v>
      </c>
      <c r="AS10" s="6">
        <f>IF(OR(AP10&lt;(AR8-1.5*AR10),AP10&gt;(AR9+1.5*AR10)),1,0)</f>
        <v>0</v>
      </c>
      <c r="AT10" s="38">
        <v>19.5</v>
      </c>
      <c r="AU10" s="38"/>
      <c r="AV10" s="38">
        <f>AV9-AV8</f>
        <v>0.625</v>
      </c>
      <c r="AW10" s="6">
        <f>IF(OR(AT10&lt;(AV8-1.5*AV10),AT10&gt;(AV9+1.5*AV10)),1,0)</f>
        <v>0</v>
      </c>
      <c r="AX10" s="38">
        <f t="shared" si="11"/>
        <v>67.183462532294413</v>
      </c>
      <c r="AY10" s="38"/>
      <c r="AZ10" s="38">
        <v>3.02</v>
      </c>
      <c r="BA10" s="38"/>
      <c r="BB10" s="45">
        <f>BB9-BB8</f>
        <v>0.32000000000000028</v>
      </c>
      <c r="BC10" s="54">
        <f>IF(OR(AZ10&lt;(BB8-1.5*BB10),AZ10&gt;(BB9+1.5*BB10)),1,0)</f>
        <v>0</v>
      </c>
      <c r="BD10" s="6"/>
      <c r="BE10" s="6"/>
      <c r="BF10" s="6"/>
      <c r="BG10" s="6"/>
      <c r="BH10" s="6"/>
      <c r="BI10" s="6"/>
      <c r="BJ10" s="6"/>
      <c r="BK10" s="6"/>
      <c r="BL10" s="6"/>
      <c r="BM10" s="6"/>
      <c r="BN10" s="6"/>
      <c r="BO10" s="6"/>
      <c r="BP10" s="6"/>
      <c r="BQ10" s="6"/>
      <c r="BR10" s="6"/>
      <c r="BS10" s="6"/>
    </row>
    <row r="11" spans="1:71" x14ac:dyDescent="0.25">
      <c r="A11" s="20"/>
      <c r="B11" s="20"/>
      <c r="C11">
        <v>1</v>
      </c>
      <c r="D11" s="51"/>
      <c r="E11" s="25"/>
      <c r="F11" s="6" t="s">
        <v>55</v>
      </c>
      <c r="G11" s="6">
        <v>8</v>
      </c>
      <c r="H11" s="38">
        <v>276.2</v>
      </c>
      <c r="I11" s="38">
        <f t="shared" si="0"/>
        <v>269.12174999999996</v>
      </c>
      <c r="J11" s="38">
        <f t="shared" si="7"/>
        <v>7.0782500000000255</v>
      </c>
      <c r="K11" s="38">
        <v>228.1</v>
      </c>
      <c r="L11" s="38"/>
      <c r="M11" s="38">
        <v>2.6</v>
      </c>
      <c r="N11" s="38"/>
      <c r="O11" s="38">
        <f t="shared" si="1"/>
        <v>48.099999999999994</v>
      </c>
      <c r="P11" s="38">
        <v>279</v>
      </c>
      <c r="Q11" s="38">
        <v>250.9</v>
      </c>
      <c r="R11" s="38">
        <f t="shared" si="2"/>
        <v>20.20000000000001</v>
      </c>
      <c r="S11" s="38"/>
      <c r="T11" s="38">
        <v>13.35</v>
      </c>
      <c r="U11" s="38">
        <v>10.46</v>
      </c>
      <c r="V11" s="38">
        <v>10.99</v>
      </c>
      <c r="W11" s="38">
        <f t="shared" si="3"/>
        <v>0.52999999999999936</v>
      </c>
      <c r="X11" s="38"/>
      <c r="Y11" s="38"/>
      <c r="Z11" s="38">
        <v>13.85</v>
      </c>
      <c r="AA11" s="38">
        <v>18.36</v>
      </c>
      <c r="AB11" s="38">
        <f t="shared" si="8"/>
        <v>4.51</v>
      </c>
      <c r="AC11" s="38"/>
      <c r="AD11" s="38">
        <v>13.84</v>
      </c>
      <c r="AE11" s="38">
        <v>13.743</v>
      </c>
      <c r="AF11" s="38"/>
      <c r="AG11" s="38">
        <f t="shared" si="4"/>
        <v>3.1299999999999994</v>
      </c>
      <c r="AH11" s="38">
        <f t="shared" si="5"/>
        <v>27.840000000000011</v>
      </c>
      <c r="AI11" s="38">
        <v>0.72699999999999998</v>
      </c>
      <c r="AJ11" s="38">
        <v>1.03</v>
      </c>
      <c r="AK11" s="38">
        <v>2.056</v>
      </c>
      <c r="AL11" s="38">
        <f t="shared" si="21"/>
        <v>0.29900000000000004</v>
      </c>
      <c r="AM11" s="38">
        <v>269.08999999999997</v>
      </c>
      <c r="AN11" s="38">
        <f t="shared" si="6"/>
        <v>-3.1749999999988177E-2</v>
      </c>
      <c r="AO11" s="38">
        <v>0</v>
      </c>
      <c r="AP11" s="38">
        <f t="shared" si="10"/>
        <v>0.29900000000000004</v>
      </c>
      <c r="AQ11" s="38"/>
      <c r="AR11" s="38"/>
      <c r="AS11" s="6">
        <f>IF(OR(AP11&lt;(AR8-1.5*AR10),AP11&gt;(AR9+1.5*AR10)),1,0)</f>
        <v>0</v>
      </c>
      <c r="AT11" s="38">
        <v>18.5</v>
      </c>
      <c r="AU11" s="38"/>
      <c r="AV11" s="38"/>
      <c r="AW11" s="6">
        <f>IF(OR(AT11&lt;(AV8-1.5*AV10),AT11&gt;(AV9+1.5*AV10)),1,0)</f>
        <v>0</v>
      </c>
      <c r="AX11" s="38">
        <f t="shared" si="11"/>
        <v>61.872909698996644</v>
      </c>
      <c r="AY11" s="38"/>
      <c r="AZ11" s="38">
        <v>2.63</v>
      </c>
      <c r="BA11" s="38"/>
      <c r="BB11" s="45"/>
      <c r="BC11" s="54">
        <f>IF(OR(AZ11&lt;(BB8-1.5*BB10),AZ11&gt;(BB9+1.5*BB10)),1,0)</f>
        <v>0</v>
      </c>
      <c r="BD11" s="6"/>
      <c r="BE11" s="6"/>
      <c r="BF11" s="6"/>
      <c r="BG11" s="6"/>
      <c r="BH11" s="6"/>
      <c r="BI11" s="6"/>
      <c r="BJ11" s="6"/>
      <c r="BK11" s="6"/>
      <c r="BL11" s="6"/>
      <c r="BM11" s="6"/>
      <c r="BN11" s="6"/>
      <c r="BO11" s="6"/>
      <c r="BP11" s="6"/>
      <c r="BQ11" s="6"/>
      <c r="BR11" s="6"/>
      <c r="BS11" s="6"/>
    </row>
    <row r="12" spans="1:71" x14ac:dyDescent="0.25">
      <c r="A12" s="20"/>
      <c r="B12" s="20"/>
      <c r="D12" s="51"/>
      <c r="E12" s="33">
        <v>3</v>
      </c>
      <c r="F12" s="32" t="s">
        <v>56</v>
      </c>
      <c r="G12" s="32">
        <v>9</v>
      </c>
      <c r="H12" s="37">
        <v>277.7</v>
      </c>
      <c r="I12" s="37">
        <f t="shared" si="0"/>
        <v>270.62174999999996</v>
      </c>
      <c r="J12" s="37">
        <f t="shared" si="7"/>
        <v>7.0782500000000255</v>
      </c>
      <c r="K12" s="37">
        <v>227.2</v>
      </c>
      <c r="L12" s="37"/>
      <c r="M12" s="37">
        <f>229-K12</f>
        <v>1.8000000000000114</v>
      </c>
      <c r="N12" s="37">
        <f t="shared" ref="N12" si="23">AVERAGE(M12:M15)</f>
        <v>2.2500000000000027</v>
      </c>
      <c r="O12" s="37">
        <f t="shared" si="1"/>
        <v>50.5</v>
      </c>
      <c r="P12" s="37">
        <v>279.7</v>
      </c>
      <c r="Q12" s="37">
        <v>249.1</v>
      </c>
      <c r="R12" s="37">
        <f t="shared" si="2"/>
        <v>20.099999999999994</v>
      </c>
      <c r="S12" s="37">
        <f t="shared" ref="S12" si="24">AVERAGE(R12:R15)</f>
        <v>19.999999999999996</v>
      </c>
      <c r="T12" s="37">
        <v>13.4</v>
      </c>
      <c r="U12" s="37">
        <v>10.52</v>
      </c>
      <c r="V12" s="37">
        <v>11.01</v>
      </c>
      <c r="W12" s="37">
        <f t="shared" si="3"/>
        <v>0.49000000000000021</v>
      </c>
      <c r="X12" s="37">
        <f t="shared" ref="X12" si="25">AVERAGE(W12:W15)</f>
        <v>0.48749999999999982</v>
      </c>
      <c r="Y12" s="37"/>
      <c r="Z12" s="37">
        <v>13.9</v>
      </c>
      <c r="AA12" s="37">
        <v>18.32</v>
      </c>
      <c r="AB12" s="37">
        <f t="shared" si="8"/>
        <v>4.42</v>
      </c>
      <c r="AC12" s="37">
        <f t="shared" ref="AC12" si="26">AVERAGE(AB12:AB15)</f>
        <v>4.4350000000000005</v>
      </c>
      <c r="AD12" s="37">
        <v>13.62</v>
      </c>
      <c r="AE12" s="37">
        <v>13.590999999999999</v>
      </c>
      <c r="AF12" s="37"/>
      <c r="AG12" s="37">
        <f t="shared" si="4"/>
        <v>2.2900000000000116</v>
      </c>
      <c r="AH12" s="37">
        <f t="shared" si="5"/>
        <v>26.810000000000009</v>
      </c>
      <c r="AI12" s="37">
        <v>0.76</v>
      </c>
      <c r="AJ12" s="37">
        <v>1.0509999999999999</v>
      </c>
      <c r="AK12" s="37">
        <v>2.06</v>
      </c>
      <c r="AL12" s="37">
        <f t="shared" si="21"/>
        <v>0.24900000000000011</v>
      </c>
      <c r="AM12" s="37">
        <v>270.7</v>
      </c>
      <c r="AN12" s="37">
        <f t="shared" si="6"/>
        <v>7.8250000000025466E-2</v>
      </c>
      <c r="AO12" s="37">
        <f t="shared" si="9"/>
        <v>7.8250000000025466E-2</v>
      </c>
      <c r="AP12" s="37">
        <f t="shared" si="10"/>
        <v>0.32725000000002558</v>
      </c>
      <c r="AQ12" s="37">
        <f>AVERAGE(AP12:AP15)</f>
        <v>0.35218750000002419</v>
      </c>
      <c r="AR12" s="37">
        <f>QUARTILE(AP12:AP15,1)</f>
        <v>0.23043750000002416</v>
      </c>
      <c r="AS12" s="32">
        <f>IF(OR(AP12&lt;(AR12-1.5*AR14),AP12&gt;(AR13+1.5*AR14)),1,0)</f>
        <v>0</v>
      </c>
      <c r="AT12" s="37">
        <v>20</v>
      </c>
      <c r="AU12" s="37">
        <f>AVERAGE(AT12:AT13,AT15)</f>
        <v>20.166666666666668</v>
      </c>
      <c r="AV12" s="37">
        <f>QUARTILE(AT12:AT15,1)</f>
        <v>19</v>
      </c>
      <c r="AW12" s="32">
        <f>IF(OR(AT12&lt;(AV12-1.5*AV14),AT12&gt;(AV13+1.5*AV14)),1,0)</f>
        <v>0</v>
      </c>
      <c r="AX12" s="37">
        <f t="shared" si="11"/>
        <v>61.115355232997516</v>
      </c>
      <c r="AY12" s="37"/>
      <c r="AZ12" s="37">
        <v>2.94</v>
      </c>
      <c r="BA12" s="37">
        <f t="shared" ref="BA12" si="27">AVERAGE(AZ12:AZ15)</f>
        <v>2.7924999999999995</v>
      </c>
      <c r="BB12" s="37">
        <f>QUARTILE(AZ12:AZ15,1)</f>
        <v>2.645</v>
      </c>
      <c r="BC12" s="52">
        <f>IF(OR(AZ12&lt;(BB12-1.5*BB14),AZ12&gt;(BB13+1.5*BB14)),1,0)</f>
        <v>0</v>
      </c>
      <c r="BD12" s="6"/>
      <c r="BE12" s="6"/>
      <c r="BF12" s="6"/>
      <c r="BG12" s="6"/>
      <c r="BH12" s="6"/>
      <c r="BI12" s="6"/>
      <c r="BJ12" s="6"/>
      <c r="BK12" s="6"/>
      <c r="BL12" s="6"/>
      <c r="BM12" s="6"/>
      <c r="BN12" s="6"/>
      <c r="BO12" s="6"/>
      <c r="BP12" s="6"/>
      <c r="BQ12" s="6"/>
      <c r="BR12" s="6"/>
      <c r="BS12" s="6"/>
    </row>
    <row r="13" spans="1:71" x14ac:dyDescent="0.25">
      <c r="A13" s="20"/>
      <c r="B13" s="20"/>
      <c r="D13" s="51"/>
      <c r="E13" s="33"/>
      <c r="F13" s="32" t="s">
        <v>57</v>
      </c>
      <c r="G13" s="32">
        <v>10</v>
      </c>
      <c r="H13" s="37">
        <v>281</v>
      </c>
      <c r="I13" s="37">
        <f t="shared" si="0"/>
        <v>273.92174999999997</v>
      </c>
      <c r="J13" s="37">
        <f t="shared" si="7"/>
        <v>7.0782500000000255</v>
      </c>
      <c r="K13" s="37">
        <v>226.6</v>
      </c>
      <c r="L13" s="37"/>
      <c r="M13" s="37">
        <v>1.6</v>
      </c>
      <c r="N13" s="37">
        <f t="shared" ref="N13" si="28">STDEV(M12:M15)</f>
        <v>1.1704699910719614</v>
      </c>
      <c r="O13" s="37">
        <f t="shared" si="1"/>
        <v>54.400000000000006</v>
      </c>
      <c r="P13" s="37">
        <v>282.60000000000002</v>
      </c>
      <c r="Q13" s="37">
        <v>248.2</v>
      </c>
      <c r="R13" s="37">
        <f t="shared" si="2"/>
        <v>19.999999999999993</v>
      </c>
      <c r="S13" s="37">
        <f t="shared" ref="S13" si="29">STDEV(R12:R15)</f>
        <v>8.164965809276796E-2</v>
      </c>
      <c r="T13" s="37">
        <v>13.28</v>
      </c>
      <c r="U13" s="37">
        <v>10.4</v>
      </c>
      <c r="V13" s="37">
        <v>10.92</v>
      </c>
      <c r="W13" s="37">
        <f t="shared" si="3"/>
        <v>0.51999999999999957</v>
      </c>
      <c r="X13" s="37">
        <f t="shared" ref="X13" si="30">STDEV(W12:W15)</f>
        <v>4.0311288741492729E-2</v>
      </c>
      <c r="Y13" s="37"/>
      <c r="Z13" s="37">
        <v>13.82</v>
      </c>
      <c r="AA13" s="37">
        <v>18.28</v>
      </c>
      <c r="AB13" s="37">
        <f t="shared" si="8"/>
        <v>4.4600000000000009</v>
      </c>
      <c r="AC13" s="37">
        <f t="shared" ref="AC13" si="31">STDEV(AB12:AB15)</f>
        <v>3.6968455021365615E-2</v>
      </c>
      <c r="AD13" s="37">
        <v>13.61</v>
      </c>
      <c r="AE13" s="37">
        <v>13.522</v>
      </c>
      <c r="AF13" s="37"/>
      <c r="AG13" s="37">
        <f t="shared" si="4"/>
        <v>2.1199999999999997</v>
      </c>
      <c r="AH13" s="37">
        <f t="shared" si="5"/>
        <v>26.579999999999995</v>
      </c>
      <c r="AI13" s="37">
        <v>0.74</v>
      </c>
      <c r="AJ13" s="37">
        <v>1.0629999999999999</v>
      </c>
      <c r="AK13" s="37">
        <v>2.0289999999999999</v>
      </c>
      <c r="AL13" s="37">
        <f t="shared" si="21"/>
        <v>0.22599999999999998</v>
      </c>
      <c r="AM13" s="37">
        <v>273.93</v>
      </c>
      <c r="AN13" s="37">
        <f t="shared" si="6"/>
        <v>8.2500000000322871E-3</v>
      </c>
      <c r="AO13" s="37">
        <f t="shared" si="9"/>
        <v>8.2500000000322871E-3</v>
      </c>
      <c r="AP13" s="37">
        <f t="shared" si="10"/>
        <v>0.23425000000003227</v>
      </c>
      <c r="AQ13" s="37">
        <f>STDEV(AP12:AP15)</f>
        <v>0.19015830850023596</v>
      </c>
      <c r="AR13" s="37">
        <f>QUARTILE(AP12:AP15,3)</f>
        <v>0.40250000000002895</v>
      </c>
      <c r="AS13" s="32">
        <f>IF(OR(AP13&lt;(AR12-1.5*AR14),AP13&gt;(AR13+1.5*AR14)),1,0)</f>
        <v>0</v>
      </c>
      <c r="AT13" s="37">
        <v>20.5</v>
      </c>
      <c r="AU13" s="37">
        <f>STDEV(AT12:AT13,AT15)</f>
        <v>0.28867513459481292</v>
      </c>
      <c r="AV13" s="37">
        <f>QUARTILE(AT12:AT15,3)</f>
        <v>20.125</v>
      </c>
      <c r="AW13" s="32">
        <f>IF(OR(AT13&lt;(AV12-1.5*AV14),AT13&gt;(AV13+1.5*AV14)),1,0)</f>
        <v>0</v>
      </c>
      <c r="AX13" s="37">
        <f t="shared" si="11"/>
        <v>87.513340448227012</v>
      </c>
      <c r="AY13" s="37"/>
      <c r="AZ13" s="37">
        <v>2.65</v>
      </c>
      <c r="BA13" s="37">
        <f t="shared" ref="BA13" si="32">STDEV(AZ12:AZ15)</f>
        <v>0.17632829230349478</v>
      </c>
      <c r="BB13" s="37">
        <f>QUARTILE(AZ12:AZ15,3)</f>
        <v>2.9424999999999999</v>
      </c>
      <c r="BC13" s="52">
        <f>IF(OR(AZ13&lt;(BB12-1.5*BB14),AZ13&gt;(BB13+1.5*BB14)),1,0)</f>
        <v>0</v>
      </c>
      <c r="BD13" s="6"/>
      <c r="BE13" s="6"/>
      <c r="BF13" s="6"/>
      <c r="BG13" s="6"/>
      <c r="BH13" s="6"/>
      <c r="BI13" s="6"/>
      <c r="BJ13" s="6"/>
      <c r="BK13" s="6"/>
      <c r="BL13" s="6"/>
      <c r="BM13" s="6"/>
      <c r="BN13" s="6"/>
      <c r="BO13" s="6"/>
      <c r="BP13" s="6"/>
      <c r="BQ13" s="6"/>
      <c r="BR13" s="6"/>
      <c r="BS13" s="6"/>
    </row>
    <row r="14" spans="1:71" x14ac:dyDescent="0.25">
      <c r="A14" s="20"/>
      <c r="B14" s="20"/>
      <c r="D14" s="51"/>
      <c r="E14" s="33"/>
      <c r="F14" s="32" t="s">
        <v>58</v>
      </c>
      <c r="G14" s="32">
        <v>11</v>
      </c>
      <c r="H14" s="37">
        <v>281.89999999999998</v>
      </c>
      <c r="I14" s="37">
        <f t="shared" si="0"/>
        <v>274.82174999999995</v>
      </c>
      <c r="J14" s="37">
        <f t="shared" si="7"/>
        <v>7.0782500000000255</v>
      </c>
      <c r="K14" s="37">
        <v>227</v>
      </c>
      <c r="L14" s="37"/>
      <c r="M14" s="37">
        <v>4</v>
      </c>
      <c r="N14" s="37"/>
      <c r="O14" s="37">
        <f t="shared" si="1"/>
        <v>54.899999999999977</v>
      </c>
      <c r="P14" s="37">
        <v>286</v>
      </c>
      <c r="Q14" s="37">
        <v>250.9</v>
      </c>
      <c r="R14" s="37">
        <f t="shared" si="2"/>
        <v>19.900000000000006</v>
      </c>
      <c r="S14" s="37"/>
      <c r="T14" s="37">
        <v>13.36</v>
      </c>
      <c r="U14" s="37">
        <v>10.47</v>
      </c>
      <c r="V14" s="37">
        <v>10.9</v>
      </c>
      <c r="W14" s="37">
        <f t="shared" si="3"/>
        <v>0.42999999999999972</v>
      </c>
      <c r="X14" s="37"/>
      <c r="Y14" s="37"/>
      <c r="Z14" s="37">
        <v>13.85</v>
      </c>
      <c r="AA14" s="37">
        <v>18.32</v>
      </c>
      <c r="AB14" s="37">
        <f t="shared" si="8"/>
        <v>4.4700000000000006</v>
      </c>
      <c r="AC14" s="37"/>
      <c r="AD14" s="37">
        <v>13.7</v>
      </c>
      <c r="AE14" s="37">
        <v>13.581</v>
      </c>
      <c r="AF14" s="37"/>
      <c r="AG14" s="37">
        <f t="shared" si="4"/>
        <v>4.43</v>
      </c>
      <c r="AH14" s="37">
        <f t="shared" si="5"/>
        <v>28.800000000000004</v>
      </c>
      <c r="AI14" s="37">
        <f>0.74+0.777</f>
        <v>1.5169999999999999</v>
      </c>
      <c r="AJ14" s="37">
        <v>1.0489999999999999</v>
      </c>
      <c r="AK14" s="37">
        <v>3.0059999999999998</v>
      </c>
      <c r="AL14" s="37">
        <f t="shared" si="21"/>
        <v>0.43999999999999995</v>
      </c>
      <c r="AM14" s="37">
        <v>275.01</v>
      </c>
      <c r="AN14" s="37">
        <f t="shared" si="6"/>
        <v>0.18825000000003911</v>
      </c>
      <c r="AO14" s="37">
        <f t="shared" si="9"/>
        <v>0.18825000000003911</v>
      </c>
      <c r="AP14" s="37">
        <f t="shared" si="10"/>
        <v>0.62825000000003905</v>
      </c>
      <c r="AQ14" s="37"/>
      <c r="AR14" s="37">
        <f>AR13-AR12</f>
        <v>0.17206250000000478</v>
      </c>
      <c r="AS14" s="32">
        <f>IF(OR(AP14&lt;(AR12-1.5*AR14),AP14&gt;(AR13+1.5*AR14)),1,0)</f>
        <v>0</v>
      </c>
      <c r="AT14" s="44">
        <v>16</v>
      </c>
      <c r="AU14" s="37"/>
      <c r="AV14" s="37">
        <f>AV13-AV12</f>
        <v>1.125</v>
      </c>
      <c r="AW14" s="9">
        <f>IF(OR(AT14&lt;(AV12-1.5*AV14),AT14&gt;(AV13+1.5*AV14)),1,0)</f>
        <v>1</v>
      </c>
      <c r="AX14" s="44">
        <f t="shared" si="11"/>
        <v>25.467568643054523</v>
      </c>
      <c r="AY14" s="37"/>
      <c r="AZ14" s="37">
        <v>2.63</v>
      </c>
      <c r="BA14" s="37"/>
      <c r="BB14" s="37">
        <f>BB13-BB12</f>
        <v>0.29749999999999988</v>
      </c>
      <c r="BC14" s="52">
        <f>IF(OR(AZ14&lt;(BB12-1.5*BB14),AZ14&gt;(BB13+1.5*BB14)),1,0)</f>
        <v>0</v>
      </c>
      <c r="BD14" s="6"/>
      <c r="BE14" s="6"/>
      <c r="BF14" s="6"/>
      <c r="BG14" s="6"/>
      <c r="BH14" s="6"/>
      <c r="BI14" s="6"/>
      <c r="BJ14" s="6"/>
      <c r="BK14" s="6"/>
      <c r="BL14" s="6"/>
      <c r="BM14" s="6"/>
      <c r="BN14" s="6"/>
      <c r="BO14" s="6"/>
      <c r="BP14" s="6"/>
      <c r="BQ14" s="6"/>
      <c r="BR14" s="6"/>
      <c r="BS14" s="6"/>
    </row>
    <row r="15" spans="1:71" x14ac:dyDescent="0.25">
      <c r="A15" s="24"/>
      <c r="B15" s="24"/>
      <c r="C15">
        <v>3</v>
      </c>
      <c r="D15" s="51"/>
      <c r="E15" s="33"/>
      <c r="F15" s="32" t="s">
        <v>59</v>
      </c>
      <c r="G15" s="32">
        <v>12</v>
      </c>
      <c r="H15" s="37">
        <v>278.7</v>
      </c>
      <c r="I15" s="37">
        <f t="shared" si="0"/>
        <v>271.62174999999996</v>
      </c>
      <c r="J15" s="37">
        <f t="shared" si="7"/>
        <v>7.0782500000000255</v>
      </c>
      <c r="K15" s="37">
        <v>227.3</v>
      </c>
      <c r="L15" s="37"/>
      <c r="M15" s="37">
        <v>1.6</v>
      </c>
      <c r="N15" s="37"/>
      <c r="O15" s="37">
        <f t="shared" si="1"/>
        <v>51.399999999999977</v>
      </c>
      <c r="P15" s="37">
        <v>280.3</v>
      </c>
      <c r="Q15" s="37">
        <v>248.9</v>
      </c>
      <c r="R15" s="37">
        <f t="shared" si="2"/>
        <v>19.999999999999993</v>
      </c>
      <c r="S15" s="37"/>
      <c r="T15" s="37">
        <v>13.28</v>
      </c>
      <c r="U15" s="37">
        <v>10.42</v>
      </c>
      <c r="V15" s="37">
        <v>10.93</v>
      </c>
      <c r="W15" s="37">
        <f t="shared" si="3"/>
        <v>0.50999999999999979</v>
      </c>
      <c r="X15" s="37"/>
      <c r="Y15" s="37"/>
      <c r="Z15" s="37">
        <v>13.83</v>
      </c>
      <c r="AA15" s="37">
        <v>18.22</v>
      </c>
      <c r="AB15" s="37">
        <f t="shared" si="8"/>
        <v>4.3899999999999988</v>
      </c>
      <c r="AC15" s="37"/>
      <c r="AD15" s="37">
        <v>13.72</v>
      </c>
      <c r="AE15" s="37">
        <v>13.61</v>
      </c>
      <c r="AF15" s="37"/>
      <c r="AG15" s="37">
        <f t="shared" si="4"/>
        <v>2.11</v>
      </c>
      <c r="AH15" s="37">
        <f t="shared" si="5"/>
        <v>26.499999999999993</v>
      </c>
      <c r="AI15" s="37">
        <v>0.746</v>
      </c>
      <c r="AJ15" s="37">
        <v>1.0489999999999999</v>
      </c>
      <c r="AK15" s="37">
        <v>2.0139999999999998</v>
      </c>
      <c r="AL15" s="37">
        <f t="shared" si="21"/>
        <v>0.21899999999999986</v>
      </c>
      <c r="AM15" s="37">
        <v>271.12</v>
      </c>
      <c r="AN15" s="37">
        <f t="shared" si="6"/>
        <v>-0.50174999999995862</v>
      </c>
      <c r="AO15" s="37">
        <v>0</v>
      </c>
      <c r="AP15" s="37">
        <f t="shared" si="10"/>
        <v>0.21899999999999986</v>
      </c>
      <c r="AQ15" s="37"/>
      <c r="AR15" s="37"/>
      <c r="AS15" s="32">
        <f>IF(OR(AP15&lt;(AR12-1.5*AR14),AP15&gt;(AR13+1.5*AR14)),1,0)</f>
        <v>0</v>
      </c>
      <c r="AT15" s="37">
        <v>20</v>
      </c>
      <c r="AU15" s="37"/>
      <c r="AV15" s="37"/>
      <c r="AW15" s="32">
        <f>IF(OR(AT15&lt;(AV12-1.5*AV14),AT15&gt;(AV13+1.5*AV14)),1,0)</f>
        <v>0</v>
      </c>
      <c r="AX15" s="37">
        <f t="shared" si="11"/>
        <v>91.324200913242066</v>
      </c>
      <c r="AY15" s="37"/>
      <c r="AZ15" s="37">
        <v>2.95</v>
      </c>
      <c r="BA15" s="37"/>
      <c r="BB15" s="37"/>
      <c r="BC15" s="52">
        <f>IF(OR(AZ15&lt;(BB12-1.5*BB14),AZ15&gt;(BB13+1.5*BB14)),1,0)</f>
        <v>0</v>
      </c>
      <c r="BD15" s="6"/>
      <c r="BE15" s="6"/>
      <c r="BF15" s="6"/>
      <c r="BG15" s="6"/>
      <c r="BH15" s="6"/>
      <c r="BI15" s="6"/>
      <c r="BJ15" s="6"/>
      <c r="BK15" s="6"/>
      <c r="BL15" s="6"/>
      <c r="BM15" s="6"/>
      <c r="BN15" s="6"/>
      <c r="BO15" s="6"/>
      <c r="BP15" s="6"/>
      <c r="BQ15" s="6"/>
      <c r="BR15" s="6"/>
      <c r="BS15" s="6"/>
    </row>
    <row r="16" spans="1:71" x14ac:dyDescent="0.25">
      <c r="D16" s="51"/>
      <c r="E16" s="25">
        <v>6</v>
      </c>
      <c r="F16" s="6" t="s">
        <v>60</v>
      </c>
      <c r="G16" s="6">
        <v>13</v>
      </c>
      <c r="H16" s="38">
        <v>266.8</v>
      </c>
      <c r="I16" s="38">
        <f t="shared" si="0"/>
        <v>259.72174999999999</v>
      </c>
      <c r="J16" s="38">
        <f t="shared" si="7"/>
        <v>7.0782500000000255</v>
      </c>
      <c r="K16" s="38">
        <v>223</v>
      </c>
      <c r="L16" s="38"/>
      <c r="M16" s="38">
        <v>2.5</v>
      </c>
      <c r="N16" s="38">
        <f t="shared" ref="N16" si="33">AVERAGE(M16:M19)</f>
        <v>3.2499999999999982</v>
      </c>
      <c r="O16" s="38">
        <f t="shared" si="1"/>
        <v>43.800000000000011</v>
      </c>
      <c r="P16" s="38">
        <v>269.3</v>
      </c>
      <c r="Q16" s="38">
        <v>245.5</v>
      </c>
      <c r="R16" s="38">
        <f t="shared" si="2"/>
        <v>20</v>
      </c>
      <c r="S16" s="38">
        <f t="shared" ref="S16" si="34">AVERAGE(R16:R19)</f>
        <v>20.024999999999999</v>
      </c>
      <c r="T16" s="38">
        <v>13.35</v>
      </c>
      <c r="U16" s="38">
        <v>10.5</v>
      </c>
      <c r="V16" s="38">
        <v>10.95</v>
      </c>
      <c r="W16" s="38">
        <f t="shared" si="3"/>
        <v>0.44999999999999929</v>
      </c>
      <c r="X16" s="38">
        <f t="shared" ref="X16" si="35">AVERAGE(W16:W19)</f>
        <v>0.4724999999999997</v>
      </c>
      <c r="Y16" s="38"/>
      <c r="Z16" s="38">
        <v>13.81</v>
      </c>
      <c r="AA16" s="38">
        <v>18.29</v>
      </c>
      <c r="AB16" s="38">
        <f t="shared" si="8"/>
        <v>4.4799999999999986</v>
      </c>
      <c r="AC16" s="38">
        <f t="shared" ref="AC16" si="36">AVERAGE(AB16:AB19)</f>
        <v>4.4550000000000001</v>
      </c>
      <c r="AD16" s="38">
        <v>13.73</v>
      </c>
      <c r="AE16" s="38">
        <v>13.638</v>
      </c>
      <c r="AF16" s="38"/>
      <c r="AG16" s="38">
        <f t="shared" si="4"/>
        <v>2.9499999999999993</v>
      </c>
      <c r="AH16" s="38">
        <f t="shared" si="5"/>
        <v>27.43</v>
      </c>
      <c r="AI16" s="38">
        <v>0.74</v>
      </c>
      <c r="AJ16" s="38">
        <v>1.0329999999999999</v>
      </c>
      <c r="AK16" s="38">
        <v>2.121</v>
      </c>
      <c r="AL16" s="38">
        <f t="shared" si="21"/>
        <v>0.34800000000000009</v>
      </c>
      <c r="AM16" s="38">
        <v>259.64</v>
      </c>
      <c r="AN16" s="38">
        <f t="shared" si="6"/>
        <v>-8.1749999999999545E-2</v>
      </c>
      <c r="AO16" s="38">
        <v>0</v>
      </c>
      <c r="AP16" s="38">
        <f t="shared" si="10"/>
        <v>0.34800000000000009</v>
      </c>
      <c r="AQ16" s="38">
        <f>AVERAGE(AP16:AP19)</f>
        <v>0.50443750000003384</v>
      </c>
      <c r="AR16" s="38">
        <f>QUARTILE(AP16:AP19,1)</f>
        <v>0.44943750000001403</v>
      </c>
      <c r="AS16" s="6">
        <f>IF(OR(AP16&lt;(AR16-1.5*AR18),AP16&gt;(AR17+1.5*AR18)),1,0)</f>
        <v>0</v>
      </c>
      <c r="AT16" s="38">
        <v>19</v>
      </c>
      <c r="AU16" s="38">
        <f t="shared" ref="AU16:BA16" si="37">AVERAGE(AT16:AT19)</f>
        <v>19</v>
      </c>
      <c r="AV16" s="38">
        <f>QUARTILE(AT16:AT19,1)</f>
        <v>18.875</v>
      </c>
      <c r="AW16" s="6">
        <f>IF(OR(AT16&lt;(AV16-1.5*AV18),AT16&gt;(AV17+1.5*AV18)),1,0)</f>
        <v>0</v>
      </c>
      <c r="AX16" s="38">
        <f t="shared" si="11"/>
        <v>54.597701149425276</v>
      </c>
      <c r="AY16" s="38"/>
      <c r="AZ16" s="38">
        <v>2.56</v>
      </c>
      <c r="BA16" s="38">
        <f t="shared" si="37"/>
        <v>3.1100000000000003</v>
      </c>
      <c r="BB16" s="38">
        <f>QUARTILE(AZ16:AZ19,1)</f>
        <v>2.3650000000000002</v>
      </c>
      <c r="BC16" s="54">
        <f>IF(OR(AZ16&lt;(BB16-1.5*BB18),AZ16&gt;(BB17+1.5*BB18)),1,0)</f>
        <v>0</v>
      </c>
      <c r="BD16" s="6"/>
      <c r="BE16" s="6"/>
      <c r="BF16" s="6"/>
      <c r="BG16" s="6"/>
      <c r="BH16" s="6"/>
      <c r="BI16" s="6"/>
      <c r="BJ16" s="6"/>
      <c r="BK16" s="6"/>
      <c r="BL16" s="6"/>
      <c r="BM16" s="6"/>
      <c r="BN16" s="6"/>
      <c r="BO16" s="6"/>
      <c r="BP16" s="6"/>
      <c r="BQ16" s="6"/>
      <c r="BR16" s="6"/>
      <c r="BS16" s="6"/>
    </row>
    <row r="17" spans="1:71" x14ac:dyDescent="0.25">
      <c r="A17" t="s">
        <v>61</v>
      </c>
      <c r="B17" t="s">
        <v>39</v>
      </c>
      <c r="D17" s="51"/>
      <c r="E17" s="25"/>
      <c r="F17" s="6" t="s">
        <v>62</v>
      </c>
      <c r="G17" s="6">
        <v>14</v>
      </c>
      <c r="H17" s="38">
        <v>277.2</v>
      </c>
      <c r="I17" s="38">
        <f t="shared" si="0"/>
        <v>270.12174999999996</v>
      </c>
      <c r="J17" s="38">
        <f t="shared" si="7"/>
        <v>7.0782500000000255</v>
      </c>
      <c r="K17" s="38">
        <v>226.6</v>
      </c>
      <c r="L17" s="38">
        <v>230.2</v>
      </c>
      <c r="M17" s="38">
        <f>L17-K17</f>
        <v>3.5999999999999943</v>
      </c>
      <c r="N17" s="38">
        <f t="shared" ref="N17" si="38">STDEV(M16:M19)</f>
        <v>0.54467115461227322</v>
      </c>
      <c r="O17" s="38">
        <f t="shared" si="1"/>
        <v>50.599999999999994</v>
      </c>
      <c r="P17" s="38">
        <v>280.8</v>
      </c>
      <c r="Q17" s="38">
        <v>250.2</v>
      </c>
      <c r="R17" s="38">
        <f t="shared" si="2"/>
        <v>20</v>
      </c>
      <c r="S17" s="38">
        <f t="shared" ref="S17" si="39">STDEV(R16:R19)</f>
        <v>5.0000000000007816E-2</v>
      </c>
      <c r="T17" s="38">
        <v>13.37</v>
      </c>
      <c r="U17" s="38">
        <v>10.51</v>
      </c>
      <c r="V17" s="38">
        <v>10.93</v>
      </c>
      <c r="W17" s="38">
        <f t="shared" si="3"/>
        <v>0.41999999999999993</v>
      </c>
      <c r="X17" s="38">
        <f t="shared" ref="X17" si="40">STDEV(W16:W19)</f>
        <v>7.2743842809317505E-2</v>
      </c>
      <c r="Y17" s="38"/>
      <c r="Z17" s="38">
        <v>13.82</v>
      </c>
      <c r="AA17" s="38">
        <v>18.309999999999999</v>
      </c>
      <c r="AB17" s="38">
        <f t="shared" si="8"/>
        <v>4.4899999999999984</v>
      </c>
      <c r="AC17" s="38">
        <f t="shared" ref="AC17" si="41">STDEV(AB16:AB19)</f>
        <v>3.69684550213637E-2</v>
      </c>
      <c r="AD17" s="38">
        <v>13.72</v>
      </c>
      <c r="AE17" s="38">
        <v>13.552</v>
      </c>
      <c r="AF17" s="38"/>
      <c r="AG17" s="38">
        <f t="shared" si="4"/>
        <v>4.0199999999999942</v>
      </c>
      <c r="AH17" s="38">
        <f t="shared" si="5"/>
        <v>28.509999999999994</v>
      </c>
      <c r="AI17" s="38">
        <v>0.74099999999999999</v>
      </c>
      <c r="AJ17" s="38">
        <v>1.024</v>
      </c>
      <c r="AK17" s="38">
        <v>2.1</v>
      </c>
      <c r="AL17" s="38">
        <f t="shared" si="21"/>
        <v>0.33500000000000008</v>
      </c>
      <c r="AM17" s="38">
        <v>270.27</v>
      </c>
      <c r="AN17" s="38">
        <f t="shared" si="6"/>
        <v>0.14825000000001864</v>
      </c>
      <c r="AO17" s="38">
        <f t="shared" si="9"/>
        <v>0.14825000000001864</v>
      </c>
      <c r="AP17" s="38">
        <f t="shared" si="10"/>
        <v>0.48325000000001872</v>
      </c>
      <c r="AQ17" s="38">
        <f>STDEV(AP16:AP19)</f>
        <v>0.12118707559666925</v>
      </c>
      <c r="AR17" s="38">
        <f>QUARTILE(AP16:AP19,3)</f>
        <v>0.57275000000006349</v>
      </c>
      <c r="AS17" s="6">
        <f>IF(OR(AP17&lt;(AR16-1.5*AR18),AP17&gt;(AR17+1.5*AR18)),1,0)</f>
        <v>0</v>
      </c>
      <c r="AT17" s="38">
        <v>18.5</v>
      </c>
      <c r="AU17" s="38">
        <f t="shared" ref="AU17:BA17" si="42">STDEV(AT16:AT19)</f>
        <v>0.40824829046386302</v>
      </c>
      <c r="AV17" s="38">
        <f>QUARTILE(AT16:AT19,3)</f>
        <v>19.125</v>
      </c>
      <c r="AW17" s="6">
        <f>IF(OR(AT17&lt;(AV16-1.5*AV18),AT17&gt;(AV17+1.5*AV18)),1,0)</f>
        <v>0</v>
      </c>
      <c r="AX17" s="38">
        <f t="shared" si="11"/>
        <v>38.282462493531888</v>
      </c>
      <c r="AY17" s="38"/>
      <c r="AZ17" s="38">
        <v>1.78</v>
      </c>
      <c r="BA17" s="38">
        <f t="shared" si="42"/>
        <v>1.4342710111179591</v>
      </c>
      <c r="BB17" s="38">
        <f>QUARTILE(AZ16:AZ19,3)</f>
        <v>3.5100000000000002</v>
      </c>
      <c r="BC17" s="54">
        <f>IF(OR(AZ17&lt;(BB16-1.5*BB18),AZ17&gt;(BB17+1.5*BB18)),1,0)</f>
        <v>0</v>
      </c>
      <c r="BD17" s="6"/>
      <c r="BE17" s="6"/>
      <c r="BF17" s="6"/>
      <c r="BG17" s="6"/>
      <c r="BH17" s="6"/>
      <c r="BI17" s="6"/>
      <c r="BJ17" s="6"/>
      <c r="BK17" s="6"/>
      <c r="BL17" s="6"/>
      <c r="BM17" s="6"/>
      <c r="BN17" s="6"/>
      <c r="BO17" s="6"/>
      <c r="BP17" s="6"/>
      <c r="BQ17" s="6"/>
      <c r="BR17" s="6"/>
      <c r="BS17" s="6"/>
    </row>
    <row r="18" spans="1:71" x14ac:dyDescent="0.25">
      <c r="A18">
        <v>7.1159999999999997</v>
      </c>
      <c r="B18">
        <f>AVERAGE(A18:A21)</f>
        <v>7.0782499999999997</v>
      </c>
      <c r="D18" s="51"/>
      <c r="E18" s="25"/>
      <c r="F18" s="6" t="s">
        <v>63</v>
      </c>
      <c r="G18" s="6">
        <v>15</v>
      </c>
      <c r="H18" s="38">
        <v>267.89999999999998</v>
      </c>
      <c r="I18" s="38">
        <f t="shared" si="0"/>
        <v>260.82174999999995</v>
      </c>
      <c r="J18" s="38">
        <f t="shared" si="7"/>
        <v>7.0782500000000255</v>
      </c>
      <c r="K18" s="38">
        <v>217.2</v>
      </c>
      <c r="L18" s="38"/>
      <c r="M18" s="38">
        <v>3.2</v>
      </c>
      <c r="N18" s="38"/>
      <c r="O18" s="38">
        <f t="shared" si="1"/>
        <v>50.699999999999989</v>
      </c>
      <c r="P18" s="38">
        <v>271</v>
      </c>
      <c r="Q18" s="38">
        <v>240.5</v>
      </c>
      <c r="R18" s="38">
        <f t="shared" si="2"/>
        <v>20.100000000000012</v>
      </c>
      <c r="S18" s="38"/>
      <c r="T18" s="38">
        <v>13.39</v>
      </c>
      <c r="U18" s="38">
        <v>10.5</v>
      </c>
      <c r="V18" s="38">
        <v>10.94</v>
      </c>
      <c r="W18" s="38">
        <f t="shared" si="3"/>
        <v>0.4399999999999995</v>
      </c>
      <c r="X18" s="38"/>
      <c r="Y18" s="38"/>
      <c r="Z18" s="38">
        <v>13.86</v>
      </c>
      <c r="AA18" s="38">
        <v>18.3</v>
      </c>
      <c r="AB18" s="38">
        <f t="shared" si="8"/>
        <v>4.4400000000000013</v>
      </c>
      <c r="AC18" s="38"/>
      <c r="AD18" s="38">
        <v>13.57</v>
      </c>
      <c r="AE18" s="38">
        <v>13.539</v>
      </c>
      <c r="AF18" s="38"/>
      <c r="AG18" s="38">
        <f t="shared" si="4"/>
        <v>3.6399999999999997</v>
      </c>
      <c r="AH18" s="38">
        <f t="shared" si="5"/>
        <v>28.18000000000001</v>
      </c>
      <c r="AI18" s="38">
        <v>0.69699999999999995</v>
      </c>
      <c r="AJ18" s="38">
        <v>1.0660000000000001</v>
      </c>
      <c r="AK18" s="38">
        <v>2.097</v>
      </c>
      <c r="AL18" s="38">
        <f t="shared" si="21"/>
        <v>0.33399999999999996</v>
      </c>
      <c r="AM18" s="38">
        <v>261.04000000000002</v>
      </c>
      <c r="AN18" s="38">
        <f t="shared" si="6"/>
        <v>0.21825000000006867</v>
      </c>
      <c r="AO18" s="38">
        <f t="shared" si="9"/>
        <v>0.21825000000006867</v>
      </c>
      <c r="AP18" s="38">
        <f t="shared" si="10"/>
        <v>0.55225000000006863</v>
      </c>
      <c r="AQ18" s="38"/>
      <c r="AR18" s="38">
        <f>AR17-AR16</f>
        <v>0.12331250000004945</v>
      </c>
      <c r="AS18" s="6">
        <f>IF(OR(AP18&lt;(AR16-1.5*AR18),AP18&gt;(AR17+1.5*AR18)),1,0)</f>
        <v>0</v>
      </c>
      <c r="AT18" s="38">
        <v>19.5</v>
      </c>
      <c r="AU18" s="38"/>
      <c r="AV18" s="38">
        <f>AV17-AV16</f>
        <v>0.25</v>
      </c>
      <c r="AW18" s="6">
        <f>IF(OR(AT18&lt;(AV16-1.5*AV18),AT18&gt;(AV17+1.5*AV18)),1,0)</f>
        <v>0</v>
      </c>
      <c r="AX18" s="38">
        <f t="shared" si="11"/>
        <v>35.310095065636176</v>
      </c>
      <c r="AY18" s="38"/>
      <c r="AZ18" s="38">
        <v>2.97</v>
      </c>
      <c r="BA18" s="38"/>
      <c r="BB18" s="38">
        <f>BB17-BB16</f>
        <v>1.145</v>
      </c>
      <c r="BC18" s="54">
        <f>IF(OR(AZ18&lt;(BB16-1.5*BB18),AZ18&gt;(BB17+1.5*BB18)),1,0)</f>
        <v>0</v>
      </c>
      <c r="BD18" s="6"/>
      <c r="BE18" s="6"/>
      <c r="BF18" s="6"/>
      <c r="BG18" s="6"/>
      <c r="BH18" s="6"/>
      <c r="BI18" s="6"/>
      <c r="BJ18" s="6"/>
      <c r="BK18" s="6"/>
      <c r="BL18" s="6"/>
      <c r="BM18" s="6"/>
      <c r="BN18" s="6"/>
      <c r="BO18" s="6"/>
      <c r="BP18" s="6"/>
      <c r="BQ18" s="6"/>
      <c r="BR18" s="6"/>
      <c r="BS18" s="6"/>
    </row>
    <row r="19" spans="1:71" x14ac:dyDescent="0.25">
      <c r="A19">
        <v>7.07</v>
      </c>
      <c r="B19">
        <f>STDEV(A18:A21)</f>
        <v>2.7645071893558051E-2</v>
      </c>
      <c r="C19">
        <v>6</v>
      </c>
      <c r="D19" s="51"/>
      <c r="E19" s="25"/>
      <c r="F19" s="6" t="s">
        <v>64</v>
      </c>
      <c r="G19" s="6">
        <v>16</v>
      </c>
      <c r="H19" s="38">
        <v>280.5</v>
      </c>
      <c r="I19" s="38">
        <f t="shared" si="0"/>
        <v>273.42174999999997</v>
      </c>
      <c r="J19" s="38">
        <f t="shared" si="7"/>
        <v>7.0782500000000255</v>
      </c>
      <c r="K19" s="38">
        <v>229.5</v>
      </c>
      <c r="L19" s="38"/>
      <c r="M19" s="38">
        <v>3.7</v>
      </c>
      <c r="N19" s="38"/>
      <c r="O19" s="38">
        <f t="shared" si="1"/>
        <v>51</v>
      </c>
      <c r="P19" s="38">
        <v>284.3</v>
      </c>
      <c r="Q19" s="38">
        <v>253.2</v>
      </c>
      <c r="R19" s="38">
        <f t="shared" si="2"/>
        <v>19.999999999999989</v>
      </c>
      <c r="S19" s="38"/>
      <c r="T19" s="38">
        <v>13.34</v>
      </c>
      <c r="U19" s="38">
        <v>10.44</v>
      </c>
      <c r="V19" s="38">
        <v>11.02</v>
      </c>
      <c r="W19" s="38">
        <f t="shared" si="3"/>
        <v>0.58000000000000007</v>
      </c>
      <c r="X19" s="38"/>
      <c r="Y19" s="38"/>
      <c r="Z19" s="38">
        <v>13.98</v>
      </c>
      <c r="AA19" s="38">
        <v>18.39</v>
      </c>
      <c r="AB19" s="38">
        <f t="shared" si="8"/>
        <v>4.41</v>
      </c>
      <c r="AC19" s="38"/>
      <c r="AD19" s="38">
        <v>13.57</v>
      </c>
      <c r="AE19" s="38">
        <v>13.534000000000001</v>
      </c>
      <c r="AF19" s="38"/>
      <c r="AG19" s="38">
        <f t="shared" si="4"/>
        <v>4.28</v>
      </c>
      <c r="AH19" s="38">
        <f t="shared" si="5"/>
        <v>28.689999999999987</v>
      </c>
      <c r="AI19" s="38">
        <v>0.73599999999999999</v>
      </c>
      <c r="AJ19" s="38">
        <v>1.07</v>
      </c>
      <c r="AK19" s="38">
        <v>2.262</v>
      </c>
      <c r="AL19" s="38">
        <f t="shared" si="21"/>
        <v>0.45599999999999996</v>
      </c>
      <c r="AM19" s="38">
        <v>273.60000000000002</v>
      </c>
      <c r="AN19" s="38">
        <f t="shared" si="6"/>
        <v>0.1782500000000482</v>
      </c>
      <c r="AO19" s="38">
        <f t="shared" si="9"/>
        <v>0.1782500000000482</v>
      </c>
      <c r="AP19" s="38">
        <f t="shared" si="10"/>
        <v>0.63425000000004816</v>
      </c>
      <c r="AQ19" s="38"/>
      <c r="AR19" s="38"/>
      <c r="AS19" s="6">
        <f>IF(OR(AP19&lt;(AR16-1.5*AR18),AP19&gt;(AR17+1.5*AR18)),1,0)</f>
        <v>0</v>
      </c>
      <c r="AT19" s="38">
        <v>19</v>
      </c>
      <c r="AU19" s="38"/>
      <c r="AV19" s="38"/>
      <c r="AW19" s="6">
        <f>IF(OR(AT19&lt;(AV16-1.5*AV18),AT19&gt;(AV17+1.5*AV18)),1,0)</f>
        <v>0</v>
      </c>
      <c r="AX19" s="38">
        <f t="shared" si="11"/>
        <v>29.956641702796308</v>
      </c>
      <c r="AY19" s="38"/>
      <c r="AZ19" s="38">
        <v>5.13</v>
      </c>
      <c r="BA19" s="38"/>
      <c r="BB19" s="38"/>
      <c r="BC19" s="54">
        <f>IF(OR(AZ19&lt;(BB16-1.5*BB18),AZ19&gt;(BB17+1.5*BB18)),1,0)</f>
        <v>0</v>
      </c>
      <c r="BD19" s="6"/>
      <c r="BE19" s="6"/>
      <c r="BF19" s="6"/>
      <c r="BG19" s="6"/>
      <c r="BH19" s="6"/>
      <c r="BI19" s="6"/>
      <c r="BJ19" s="6"/>
      <c r="BK19" s="6"/>
      <c r="BL19" s="6"/>
      <c r="BM19" s="6"/>
      <c r="BN19" s="6"/>
      <c r="BO19" s="6"/>
      <c r="BP19" s="6"/>
      <c r="BQ19" s="6"/>
      <c r="BR19" s="6"/>
      <c r="BS19" s="6"/>
    </row>
    <row r="20" spans="1:71" x14ac:dyDescent="0.25">
      <c r="A20">
        <v>7.077</v>
      </c>
      <c r="D20" s="51"/>
      <c r="E20" s="33">
        <v>12</v>
      </c>
      <c r="F20" s="32" t="s">
        <v>65</v>
      </c>
      <c r="G20" s="32">
        <v>17</v>
      </c>
      <c r="H20" s="37">
        <v>274.10000000000002</v>
      </c>
      <c r="I20" s="37">
        <f t="shared" si="0"/>
        <v>267.02175</v>
      </c>
      <c r="J20" s="37">
        <f t="shared" si="7"/>
        <v>7.0782500000000255</v>
      </c>
      <c r="K20" s="37">
        <v>220.9</v>
      </c>
      <c r="L20" s="37"/>
      <c r="M20" s="37">
        <v>3.7</v>
      </c>
      <c r="N20" s="37">
        <f t="shared" ref="N20" si="43">AVERAGE(M20:M23)</f>
        <v>2.8500000000000041</v>
      </c>
      <c r="O20" s="37">
        <f t="shared" si="1"/>
        <v>53.200000000000017</v>
      </c>
      <c r="P20" s="37">
        <v>277.89999999999998</v>
      </c>
      <c r="Q20" s="37">
        <v>244.6</v>
      </c>
      <c r="R20" s="37">
        <f t="shared" si="2"/>
        <v>19.999999999999989</v>
      </c>
      <c r="S20" s="37">
        <f t="shared" ref="S20" si="44">AVERAGE(R20:R23)</f>
        <v>19.974999999999998</v>
      </c>
      <c r="T20" s="37">
        <v>13.34</v>
      </c>
      <c r="U20" s="37">
        <v>10.47</v>
      </c>
      <c r="V20" s="37">
        <v>11.03</v>
      </c>
      <c r="W20" s="37">
        <f t="shared" si="3"/>
        <v>0.55999999999999872</v>
      </c>
      <c r="X20" s="37">
        <f t="shared" ref="X20" si="45">AVERAGE(W20:W23)</f>
        <v>0.52749999999999986</v>
      </c>
      <c r="Y20" s="37"/>
      <c r="Z20" s="37">
        <v>13.92</v>
      </c>
      <c r="AA20" s="37">
        <v>18.350000000000001</v>
      </c>
      <c r="AB20" s="37">
        <f t="shared" si="8"/>
        <v>4.4300000000000015</v>
      </c>
      <c r="AC20" s="37">
        <f t="shared" ref="AC20" si="46">AVERAGE(AB20:AB23)</f>
        <v>4.4275000000000002</v>
      </c>
      <c r="AD20" s="37">
        <v>13.58</v>
      </c>
      <c r="AE20" s="37">
        <v>13.461</v>
      </c>
      <c r="AF20" s="37"/>
      <c r="AG20" s="37">
        <f t="shared" si="4"/>
        <v>4.2599999999999989</v>
      </c>
      <c r="AH20" s="37">
        <f t="shared" si="5"/>
        <v>28.689999999999991</v>
      </c>
      <c r="AI20" s="37">
        <v>0.73399999999999999</v>
      </c>
      <c r="AJ20" s="37">
        <v>1.042</v>
      </c>
      <c r="AK20" s="37">
        <v>2.2069999999999999</v>
      </c>
      <c r="AL20" s="37">
        <f t="shared" si="21"/>
        <v>0.43099999999999983</v>
      </c>
      <c r="AM20" s="37">
        <v>267.27999999999997</v>
      </c>
      <c r="AN20" s="37">
        <f t="shared" si="6"/>
        <v>0.25824999999997544</v>
      </c>
      <c r="AO20" s="37">
        <f t="shared" si="9"/>
        <v>0.25824999999997544</v>
      </c>
      <c r="AP20" s="37">
        <f t="shared" si="10"/>
        <v>0.68924999999997527</v>
      </c>
      <c r="AQ20" s="37">
        <f>AVERAGE(AP20:AP23)</f>
        <v>0.52150000000002872</v>
      </c>
      <c r="AR20" s="37">
        <f>QUARTILE(AP20:AP23,1)</f>
        <v>0.42550000000004534</v>
      </c>
      <c r="AS20" s="32">
        <f>IF(OR(AP20&lt;(AR20-1.5*AR22),AP20&gt;(AR21+1.5*AR22)),1,0)</f>
        <v>0</v>
      </c>
      <c r="AT20" s="37">
        <v>19</v>
      </c>
      <c r="AU20" s="37">
        <f>AVERAGE(AT20:AT21,AT23)</f>
        <v>19</v>
      </c>
      <c r="AV20" s="37">
        <f>QUARTILE(AT20:AT23,1)</f>
        <v>19</v>
      </c>
      <c r="AW20" s="32">
        <f>IF(OR(AT20&lt;(AV20-1.5*AV22),AT20&gt;(AV21+1.5*AV22)),1,0)</f>
        <v>0</v>
      </c>
      <c r="AX20" s="37">
        <f t="shared" si="11"/>
        <v>27.566195139645529</v>
      </c>
      <c r="AY20" s="37"/>
      <c r="AZ20" s="37">
        <v>4.93</v>
      </c>
      <c r="BA20" s="37">
        <f t="shared" ref="BA20" si="47">AVERAGE(AZ20:AZ23)</f>
        <v>4.0125000000000002</v>
      </c>
      <c r="BB20" s="37">
        <f>QUARTILE(AZ20:AZ23,1)</f>
        <v>3.125</v>
      </c>
      <c r="BC20" s="52">
        <f>IF(OR(AZ20&lt;(BB20-1.5*BB22),AZ20&gt;(BB21+1.5*BB22)),1,0)</f>
        <v>0</v>
      </c>
      <c r="BD20" s="6"/>
      <c r="BE20" s="6"/>
      <c r="BF20" s="6"/>
      <c r="BG20" s="6"/>
      <c r="BH20" s="6"/>
      <c r="BI20" s="6"/>
      <c r="BJ20" s="6"/>
      <c r="BK20" s="6"/>
      <c r="BL20" s="6"/>
      <c r="BM20" s="6"/>
      <c r="BN20" s="6"/>
      <c r="BO20" s="6"/>
      <c r="BP20" s="6"/>
      <c r="BQ20" s="6"/>
      <c r="BR20" s="6"/>
      <c r="BS20" s="6"/>
    </row>
    <row r="21" spans="1:71" x14ac:dyDescent="0.25">
      <c r="A21">
        <v>7.05</v>
      </c>
      <c r="D21" s="51"/>
      <c r="E21" s="33"/>
      <c r="F21" s="32" t="s">
        <v>66</v>
      </c>
      <c r="G21" s="32">
        <v>18</v>
      </c>
      <c r="H21" s="37">
        <v>281.2</v>
      </c>
      <c r="I21" s="37">
        <f t="shared" si="0"/>
        <v>274.12174999999996</v>
      </c>
      <c r="J21" s="37">
        <f t="shared" si="7"/>
        <v>7.0782500000000255</v>
      </c>
      <c r="K21" s="37">
        <v>229.2</v>
      </c>
      <c r="L21" s="37">
        <v>231.4</v>
      </c>
      <c r="M21" s="37">
        <f>L21-K21</f>
        <v>2.2000000000000171</v>
      </c>
      <c r="N21" s="37">
        <f t="shared" ref="N21" si="48">STDEV(M20:M23)</f>
        <v>0.6557438524301944</v>
      </c>
      <c r="O21" s="37">
        <f t="shared" si="1"/>
        <v>52</v>
      </c>
      <c r="P21" s="37">
        <v>283.39999999999998</v>
      </c>
      <c r="Q21" s="37">
        <v>251.4</v>
      </c>
      <c r="R21" s="37">
        <f t="shared" si="2"/>
        <v>20</v>
      </c>
      <c r="S21" s="37">
        <f t="shared" ref="S21" si="49">STDEV(R20:R23)</f>
        <v>4.9999999999995381E-2</v>
      </c>
      <c r="T21" s="37"/>
      <c r="U21" s="37">
        <v>10.42</v>
      </c>
      <c r="V21" s="37">
        <v>11</v>
      </c>
      <c r="W21" s="37">
        <f t="shared" si="3"/>
        <v>0.58000000000000007</v>
      </c>
      <c r="X21" s="37">
        <f t="shared" ref="X21" si="50">STDEV(W20:W23)</f>
        <v>4.9916597106239351E-2</v>
      </c>
      <c r="Y21" s="37">
        <v>2.83</v>
      </c>
      <c r="Z21" s="37">
        <v>13.91</v>
      </c>
      <c r="AA21" s="37">
        <v>18.309999999999999</v>
      </c>
      <c r="AB21" s="37">
        <f t="shared" si="8"/>
        <v>4.3999999999999986</v>
      </c>
      <c r="AC21" s="37">
        <f t="shared" ref="AC21" si="51">STDEV(AB20:AB23)</f>
        <v>1.8929694486002228E-2</v>
      </c>
      <c r="AD21" s="37">
        <v>13.5</v>
      </c>
      <c r="AE21" s="37">
        <v>13.468</v>
      </c>
      <c r="AF21" s="37"/>
      <c r="AG21" s="37">
        <f t="shared" si="4"/>
        <v>2.7800000000000171</v>
      </c>
      <c r="AH21" s="37">
        <f t="shared" si="5"/>
        <v>27.180000000000014</v>
      </c>
      <c r="AI21" s="37">
        <v>0.75</v>
      </c>
      <c r="AJ21" s="37">
        <v>1.0640000000000001</v>
      </c>
      <c r="AK21" s="37">
        <v>2.145</v>
      </c>
      <c r="AL21" s="37">
        <f t="shared" si="21"/>
        <v>0.33099999999999996</v>
      </c>
      <c r="AM21" s="37">
        <v>274.23</v>
      </c>
      <c r="AN21" s="37">
        <f t="shared" si="6"/>
        <v>0.10825000000005502</v>
      </c>
      <c r="AO21" s="37">
        <f t="shared" si="9"/>
        <v>0.10825000000005502</v>
      </c>
      <c r="AP21" s="37">
        <f t="shared" si="10"/>
        <v>0.43925000000005499</v>
      </c>
      <c r="AQ21" s="37">
        <f>STDEV(AP20:AP23)</f>
        <v>0.13713831217665592</v>
      </c>
      <c r="AR21" s="37">
        <f>QUARTILE(AP20:AP23,3)</f>
        <v>0.60225000000004525</v>
      </c>
      <c r="AS21" s="32">
        <f>IF(OR(AP21&lt;(AR20-1.5*AR22),AP21&gt;(AR21+1.5*AR22)),1,0)</f>
        <v>0</v>
      </c>
      <c r="AT21" s="37">
        <v>19</v>
      </c>
      <c r="AU21" s="37">
        <f>STDEV(AT20:AT21,AT23)</f>
        <v>0</v>
      </c>
      <c r="AV21" s="37">
        <f>QUARTILE(AT20:AT23,3)</f>
        <v>19.25</v>
      </c>
      <c r="AW21" s="32">
        <f>IF(OR(AT21&lt;(AV20-1.5*AV22),AT21&gt;(AV21+1.5*AV22)),1,0)</f>
        <v>0</v>
      </c>
      <c r="AX21" s="37">
        <f t="shared" si="11"/>
        <v>43.255549231639435</v>
      </c>
      <c r="AY21" s="37"/>
      <c r="AZ21" s="37">
        <v>5.24</v>
      </c>
      <c r="BA21" s="37">
        <f t="shared" ref="BA21" si="52">STDEV(AZ20:AZ23)</f>
        <v>1.280998959146076</v>
      </c>
      <c r="BB21" s="37">
        <f>QUARTILE(AZ20:AZ23,3)</f>
        <v>5.0075000000000003</v>
      </c>
      <c r="BC21" s="52">
        <f>IF(OR(AZ21&lt;(BB20-1.5*BB22),AZ21&gt;(BB21+1.5*BB22)),1,0)</f>
        <v>0</v>
      </c>
      <c r="BD21" s="6"/>
      <c r="BE21" s="6"/>
      <c r="BF21" s="6"/>
      <c r="BG21" s="6"/>
      <c r="BH21" s="6"/>
      <c r="BI21" s="6"/>
      <c r="BJ21" s="6"/>
      <c r="BK21" s="6"/>
      <c r="BL21" s="6"/>
      <c r="BM21" s="6"/>
      <c r="BN21" s="6"/>
      <c r="BO21" s="6"/>
      <c r="BP21" s="6"/>
      <c r="BQ21" s="6"/>
      <c r="BR21" s="6"/>
      <c r="BS21" s="6"/>
    </row>
    <row r="22" spans="1:71" x14ac:dyDescent="0.25">
      <c r="D22" s="51"/>
      <c r="E22" s="33"/>
      <c r="F22" s="32" t="s">
        <v>67</v>
      </c>
      <c r="G22" s="32">
        <v>19</v>
      </c>
      <c r="H22" s="37">
        <v>274.89999999999998</v>
      </c>
      <c r="I22" s="37">
        <f t="shared" si="0"/>
        <v>267.82174999999995</v>
      </c>
      <c r="J22" s="37">
        <f t="shared" si="7"/>
        <v>7.0782500000000255</v>
      </c>
      <c r="K22" s="37">
        <v>222.2</v>
      </c>
      <c r="L22" s="37"/>
      <c r="M22" s="37">
        <v>3</v>
      </c>
      <c r="N22" s="37"/>
      <c r="O22" s="37">
        <f t="shared" si="1"/>
        <v>52.699999999999989</v>
      </c>
      <c r="P22" s="37">
        <v>277.89999999999998</v>
      </c>
      <c r="Q22" s="37">
        <v>245.1</v>
      </c>
      <c r="R22" s="37">
        <f t="shared" si="2"/>
        <v>19.900000000000006</v>
      </c>
      <c r="S22" s="37"/>
      <c r="T22" s="37"/>
      <c r="U22" s="37">
        <v>10.43</v>
      </c>
      <c r="V22" s="37">
        <v>10.92</v>
      </c>
      <c r="W22" s="37">
        <f t="shared" si="3"/>
        <v>0.49000000000000021</v>
      </c>
      <c r="X22" s="37"/>
      <c r="Y22" s="37">
        <v>2.85</v>
      </c>
      <c r="Z22" s="37">
        <v>13.82</v>
      </c>
      <c r="AA22" s="37">
        <v>18.260000000000002</v>
      </c>
      <c r="AB22" s="37">
        <f t="shared" si="8"/>
        <v>4.4400000000000013</v>
      </c>
      <c r="AC22" s="37"/>
      <c r="AD22" s="37">
        <v>13.57</v>
      </c>
      <c r="AE22" s="37">
        <v>13.42</v>
      </c>
      <c r="AF22" s="37"/>
      <c r="AG22" s="37">
        <f t="shared" si="4"/>
        <v>3.49</v>
      </c>
      <c r="AH22" s="37">
        <f t="shared" si="5"/>
        <v>27.830000000000009</v>
      </c>
      <c r="AI22" s="37">
        <v>0.75700000000000001</v>
      </c>
      <c r="AJ22" s="37">
        <v>1.0429999999999999</v>
      </c>
      <c r="AK22" s="37">
        <v>2.1549999999999998</v>
      </c>
      <c r="AL22" s="37">
        <f t="shared" si="21"/>
        <v>0.35499999999999987</v>
      </c>
      <c r="AM22" s="37">
        <v>268.04000000000002</v>
      </c>
      <c r="AN22" s="37">
        <f t="shared" si="6"/>
        <v>0.21825000000006867</v>
      </c>
      <c r="AO22" s="37">
        <f t="shared" si="9"/>
        <v>0.21825000000006867</v>
      </c>
      <c r="AP22" s="37">
        <f t="shared" si="10"/>
        <v>0.57325000000006854</v>
      </c>
      <c r="AQ22" s="37"/>
      <c r="AR22" s="37">
        <f>AR21-AR20</f>
        <v>0.17674999999999991</v>
      </c>
      <c r="AS22" s="32">
        <f>IF(OR(AP22&lt;(AR20-1.5*AR22),AP22&gt;(AR21+1.5*AR22)),1,0)</f>
        <v>0</v>
      </c>
      <c r="AT22" s="44">
        <v>20</v>
      </c>
      <c r="AU22" s="37"/>
      <c r="AV22" s="37">
        <f>AV21-AV20</f>
        <v>0.25</v>
      </c>
      <c r="AW22" s="9">
        <f>IF(OR(AT22&lt;(AV20-1.5*AV22),AT22&gt;(AV21+1.5*AV22)),1,0)</f>
        <v>1</v>
      </c>
      <c r="AX22" s="44">
        <f t="shared" si="11"/>
        <v>34.888791975573675</v>
      </c>
      <c r="AY22" s="37"/>
      <c r="AZ22" s="37">
        <v>3.31</v>
      </c>
      <c r="BA22" s="37"/>
      <c r="BB22" s="37">
        <f>BB21-BB20</f>
        <v>1.8825000000000003</v>
      </c>
      <c r="BC22" s="52">
        <f>IF(OR(AZ22&lt;(BB20-1.5*BB22),AZ22&gt;(BB21+1.5*BB22)),1,0)</f>
        <v>0</v>
      </c>
      <c r="BD22" s="6"/>
      <c r="BE22" s="6"/>
      <c r="BF22" s="6"/>
      <c r="BG22" s="6"/>
      <c r="BH22" s="6"/>
      <c r="BI22" s="6"/>
      <c r="BJ22" s="6"/>
      <c r="BK22" s="6"/>
      <c r="BL22" s="6"/>
      <c r="BM22" s="6"/>
      <c r="BN22" s="6"/>
      <c r="BO22" s="6"/>
      <c r="BP22" s="6"/>
      <c r="BQ22" s="6"/>
      <c r="BR22" s="6"/>
      <c r="BS22" s="6"/>
    </row>
    <row r="23" spans="1:71" x14ac:dyDescent="0.25">
      <c r="A23" s="21"/>
      <c r="B23" s="21"/>
      <c r="C23">
        <v>12</v>
      </c>
      <c r="D23" s="51"/>
      <c r="E23" s="33"/>
      <c r="F23" s="32" t="s">
        <v>68</v>
      </c>
      <c r="G23" s="32">
        <v>20</v>
      </c>
      <c r="H23" s="37">
        <v>279.7</v>
      </c>
      <c r="I23" s="37">
        <f t="shared" si="0"/>
        <v>272.62174999999996</v>
      </c>
      <c r="J23" s="37">
        <f t="shared" si="7"/>
        <v>7.0782500000000255</v>
      </c>
      <c r="K23" s="37">
        <v>229</v>
      </c>
      <c r="L23" s="37"/>
      <c r="M23" s="37">
        <v>2.5</v>
      </c>
      <c r="N23" s="37"/>
      <c r="O23" s="37">
        <f t="shared" si="1"/>
        <v>50.699999999999989</v>
      </c>
      <c r="P23" s="37">
        <v>282.2</v>
      </c>
      <c r="Q23" s="37">
        <v>251.5</v>
      </c>
      <c r="R23" s="37">
        <f t="shared" si="2"/>
        <v>20</v>
      </c>
      <c r="S23" s="37"/>
      <c r="T23" s="37"/>
      <c r="U23" s="37">
        <v>10.28</v>
      </c>
      <c r="V23" s="37">
        <v>10.76</v>
      </c>
      <c r="W23" s="37">
        <f t="shared" si="3"/>
        <v>0.48000000000000043</v>
      </c>
      <c r="X23" s="37"/>
      <c r="Y23" s="37">
        <v>2.84</v>
      </c>
      <c r="Z23" s="37">
        <v>13.66</v>
      </c>
      <c r="AA23" s="37">
        <v>18.100000000000001</v>
      </c>
      <c r="AB23" s="37">
        <f t="shared" si="8"/>
        <v>4.4400000000000013</v>
      </c>
      <c r="AC23" s="37"/>
      <c r="AD23" s="37">
        <v>13.42</v>
      </c>
      <c r="AE23" s="37">
        <v>13.384</v>
      </c>
      <c r="AF23" s="37"/>
      <c r="AG23" s="37">
        <f t="shared" si="4"/>
        <v>2.9800000000000004</v>
      </c>
      <c r="AH23" s="37">
        <f t="shared" si="5"/>
        <v>27.42</v>
      </c>
      <c r="AI23" s="37">
        <v>0.75800000000000001</v>
      </c>
      <c r="AJ23" s="37">
        <v>1.034</v>
      </c>
      <c r="AK23" s="37">
        <v>2.0880000000000001</v>
      </c>
      <c r="AL23" s="37">
        <f t="shared" si="21"/>
        <v>0.29600000000000004</v>
      </c>
      <c r="AM23" s="37">
        <v>272.70999999999998</v>
      </c>
      <c r="AN23" s="37">
        <f t="shared" si="6"/>
        <v>8.8250000000016371E-2</v>
      </c>
      <c r="AO23" s="37">
        <f t="shared" si="9"/>
        <v>8.8250000000016371E-2</v>
      </c>
      <c r="AP23" s="37">
        <f t="shared" si="10"/>
        <v>0.38425000000001641</v>
      </c>
      <c r="AQ23" s="37"/>
      <c r="AR23" s="37"/>
      <c r="AS23" s="32">
        <f>IF(OR(AP23&lt;(AR20-1.5*AR22),AP23&gt;(AR21+1.5*AR22)),1,0)</f>
        <v>0</v>
      </c>
      <c r="AT23" s="37">
        <v>19</v>
      </c>
      <c r="AU23" s="37"/>
      <c r="AV23" s="37"/>
      <c r="AW23" s="32">
        <f>IF(OR(AT23&lt;(AV20-1.5*AV22),AT23&gt;(AV21+1.5*AV22)),1,0)</f>
        <v>0</v>
      </c>
      <c r="AX23" s="37">
        <f t="shared" si="11"/>
        <v>49.446974625892487</v>
      </c>
      <c r="AY23" s="37"/>
      <c r="AZ23" s="37">
        <v>2.57</v>
      </c>
      <c r="BA23" s="37"/>
      <c r="BB23" s="37"/>
      <c r="BC23" s="52">
        <f>IF(OR(AZ23&lt;(BB20-1.5*BB22),AZ23&gt;(BB21+1.5*BB22)),1,0)</f>
        <v>0</v>
      </c>
      <c r="BD23" s="6"/>
      <c r="BE23" s="6"/>
      <c r="BF23" s="6"/>
      <c r="BG23" s="6"/>
      <c r="BH23" s="6"/>
      <c r="BI23" s="6"/>
      <c r="BJ23" s="6"/>
      <c r="BK23" s="6"/>
      <c r="BL23" s="6"/>
      <c r="BM23" s="6"/>
      <c r="BN23" s="6"/>
      <c r="BO23" s="6"/>
      <c r="BP23" s="6"/>
      <c r="BQ23" s="6"/>
      <c r="BR23" s="6"/>
      <c r="BS23" s="6"/>
    </row>
    <row r="24" spans="1:71" x14ac:dyDescent="0.25">
      <c r="A24" s="21"/>
      <c r="B24" s="21"/>
      <c r="D24" s="51"/>
      <c r="E24" s="25">
        <v>24</v>
      </c>
      <c r="F24" s="6" t="s">
        <v>69</v>
      </c>
      <c r="G24" s="6">
        <v>21</v>
      </c>
      <c r="H24" s="38">
        <v>282.2</v>
      </c>
      <c r="I24" s="38">
        <f t="shared" si="0"/>
        <v>275.12174999999996</v>
      </c>
      <c r="J24" s="38">
        <f t="shared" si="7"/>
        <v>7.0782500000000255</v>
      </c>
      <c r="K24" s="38">
        <v>231.8</v>
      </c>
      <c r="L24" s="38"/>
      <c r="M24" s="38">
        <v>4.7</v>
      </c>
      <c r="N24" s="38">
        <f t="shared" ref="N24" si="53">AVERAGE(M24:M27)</f>
        <v>2.9000000000000012</v>
      </c>
      <c r="O24" s="38">
        <f t="shared" si="1"/>
        <v>50.399999999999977</v>
      </c>
      <c r="P24" s="38">
        <v>287</v>
      </c>
      <c r="Q24" s="38">
        <v>256.5</v>
      </c>
      <c r="R24" s="38">
        <f t="shared" si="2"/>
        <v>19.999999999999989</v>
      </c>
      <c r="S24" s="38">
        <f t="shared" ref="S24" si="54">AVERAGE(R24:R27)</f>
        <v>20.124999999999989</v>
      </c>
      <c r="T24" s="38"/>
      <c r="U24" s="38">
        <v>10.45</v>
      </c>
      <c r="V24" s="38">
        <v>10.92</v>
      </c>
      <c r="W24" s="38">
        <f t="shared" si="3"/>
        <v>0.47000000000000064</v>
      </c>
      <c r="X24" s="38">
        <f t="shared" ref="X24" si="55">AVERAGE(W24:W27)</f>
        <v>0.50000000000000044</v>
      </c>
      <c r="Y24" s="38">
        <v>2.85</v>
      </c>
      <c r="Z24" s="38">
        <v>13.8</v>
      </c>
      <c r="AA24" s="38">
        <v>18.27</v>
      </c>
      <c r="AB24" s="38">
        <f t="shared" si="8"/>
        <v>4.4699999999999989</v>
      </c>
      <c r="AC24" s="38">
        <f t="shared" ref="AC24" si="56">AVERAGE(AB24:AB27)</f>
        <v>4.4399999999999995</v>
      </c>
      <c r="AD24" s="38">
        <v>13.58</v>
      </c>
      <c r="AE24" s="38">
        <v>13.444000000000001</v>
      </c>
      <c r="AF24" s="38"/>
      <c r="AG24" s="38">
        <f t="shared" si="4"/>
        <v>5.1700000000000008</v>
      </c>
      <c r="AH24" s="38">
        <f t="shared" si="5"/>
        <v>29.639999999999986</v>
      </c>
      <c r="AI24" s="38">
        <v>0.76</v>
      </c>
      <c r="AJ24" s="38">
        <v>1.028</v>
      </c>
      <c r="AK24" s="38">
        <v>2.2109999999999999</v>
      </c>
      <c r="AL24" s="38">
        <f t="shared" si="21"/>
        <v>0.42299999999999982</v>
      </c>
      <c r="AM24" s="38">
        <v>275.18</v>
      </c>
      <c r="AN24" s="38">
        <f t="shared" si="6"/>
        <v>5.8250000000043656E-2</v>
      </c>
      <c r="AO24" s="38">
        <f t="shared" si="9"/>
        <v>5.8250000000043656E-2</v>
      </c>
      <c r="AP24" s="38">
        <f t="shared" si="10"/>
        <v>0.48125000000004348</v>
      </c>
      <c r="AQ24" s="38">
        <f>AVERAGE(AP24:AP27)</f>
        <v>0.39018750000003954</v>
      </c>
      <c r="AR24" s="38">
        <f>QUARTILE(AP24:AP27,1)</f>
        <v>0.32268750000003621</v>
      </c>
      <c r="AS24" s="6">
        <f>IF(OR(AP24&lt;(AR24-1.5*AR26),AP24&gt;(AR25+1.5*AR26)),1,0)</f>
        <v>0</v>
      </c>
      <c r="AT24" s="38">
        <v>19.5</v>
      </c>
      <c r="AU24" s="38">
        <f>AVERAGE(AT24,AT26:AT27)</f>
        <v>20.166666666666668</v>
      </c>
      <c r="AV24" s="45">
        <f>QUARTILE(AT24:AT27,1)</f>
        <v>20.25</v>
      </c>
      <c r="AW24" s="5">
        <f>IF(OR(AT24&lt;(AV24-1.5*AV26),AT24&gt;(AV25+1.5*AV26)),1,0)</f>
        <v>0</v>
      </c>
      <c r="AX24" s="38">
        <f t="shared" si="11"/>
        <v>40.519480519476858</v>
      </c>
      <c r="AY24" s="38"/>
      <c r="AZ24" s="38">
        <v>2.99</v>
      </c>
      <c r="BA24" s="38">
        <f t="shared" ref="BA24" si="57">AVERAGE(AZ24:AZ27)</f>
        <v>3.2675000000000001</v>
      </c>
      <c r="BB24" s="45">
        <f>QUARTILE(AZ24:AZ27,1)</f>
        <v>2.8625000000000003</v>
      </c>
      <c r="BC24" s="54">
        <f>IF(OR(AZ24&lt;(BB24-1.5*BB26),AZ24&gt;(BB25+1.5*BB26)),1,0)</f>
        <v>0</v>
      </c>
      <c r="BD24" s="6"/>
      <c r="BE24" s="6"/>
      <c r="BF24" s="6"/>
      <c r="BG24" s="6"/>
      <c r="BH24" s="6"/>
      <c r="BI24" s="6"/>
      <c r="BJ24" s="6"/>
      <c r="BK24" s="6"/>
      <c r="BL24" s="6"/>
      <c r="BM24" s="6"/>
      <c r="BN24" s="6"/>
      <c r="BO24" s="6"/>
      <c r="BP24" s="6"/>
      <c r="BQ24" s="6"/>
      <c r="BR24" s="6"/>
      <c r="BS24" s="6"/>
    </row>
    <row r="25" spans="1:71" x14ac:dyDescent="0.25">
      <c r="A25" s="10"/>
      <c r="B25" s="10"/>
      <c r="D25" s="51"/>
      <c r="E25" s="25"/>
      <c r="F25" s="6" t="s">
        <v>70</v>
      </c>
      <c r="G25" s="6">
        <v>22</v>
      </c>
      <c r="H25" s="38">
        <v>279.2</v>
      </c>
      <c r="I25" s="38">
        <f t="shared" si="0"/>
        <v>272.12174999999996</v>
      </c>
      <c r="J25" s="38">
        <f t="shared" si="7"/>
        <v>7.0782500000000255</v>
      </c>
      <c r="K25" s="38">
        <v>228.6</v>
      </c>
      <c r="L25" s="38">
        <v>230.4</v>
      </c>
      <c r="M25" s="38">
        <f t="shared" ref="M25:M88" si="58">L25-K25</f>
        <v>1.8000000000000114</v>
      </c>
      <c r="N25" s="38">
        <f t="shared" ref="N25" si="59">STDEV(M24:M27)</f>
        <v>1.2832251036613436</v>
      </c>
      <c r="O25" s="38">
        <f t="shared" si="1"/>
        <v>50.599999999999994</v>
      </c>
      <c r="P25" s="38">
        <v>281.10000000000002</v>
      </c>
      <c r="Q25" s="38">
        <v>250.6</v>
      </c>
      <c r="R25" s="38">
        <f t="shared" si="2"/>
        <v>20.199999999999989</v>
      </c>
      <c r="S25" s="38">
        <f t="shared" ref="S25" si="60">STDEV(R24:R27)</f>
        <v>9.5742710775633011E-2</v>
      </c>
      <c r="T25" s="38"/>
      <c r="U25" s="38">
        <v>10.53</v>
      </c>
      <c r="V25" s="38">
        <v>11.06</v>
      </c>
      <c r="W25" s="38">
        <f t="shared" si="3"/>
        <v>0.53000000000000114</v>
      </c>
      <c r="X25" s="38">
        <f t="shared" ref="X25" si="61">STDEV(W24:W27)</f>
        <v>4.7609522856952934E-2</v>
      </c>
      <c r="Y25" s="38">
        <v>2.84</v>
      </c>
      <c r="Z25" s="38">
        <v>13.97</v>
      </c>
      <c r="AA25" s="38">
        <v>18.32</v>
      </c>
      <c r="AB25" s="38">
        <f t="shared" si="8"/>
        <v>4.3499999999999996</v>
      </c>
      <c r="AC25" s="38">
        <f t="shared" ref="AC25" si="62">STDEV(AB24:AB27)</f>
        <v>6.055300708194962E-2</v>
      </c>
      <c r="AD25" s="38">
        <v>13.64</v>
      </c>
      <c r="AE25" s="38">
        <v>13.523</v>
      </c>
      <c r="AF25" s="38"/>
      <c r="AG25" s="38">
        <f t="shared" si="4"/>
        <v>2.3300000000000125</v>
      </c>
      <c r="AH25" s="38">
        <f t="shared" si="5"/>
        <v>26.880000000000003</v>
      </c>
      <c r="AI25" s="38">
        <v>0.75700000000000001</v>
      </c>
      <c r="AJ25" s="38">
        <v>1.0469999999999999</v>
      </c>
      <c r="AK25" s="38">
        <v>1.974</v>
      </c>
      <c r="AL25" s="38">
        <f t="shared" si="21"/>
        <v>0.17000000000000004</v>
      </c>
      <c r="AM25" s="38">
        <v>272.3</v>
      </c>
      <c r="AN25" s="38">
        <f t="shared" si="6"/>
        <v>0.1782500000000482</v>
      </c>
      <c r="AO25" s="38">
        <f t="shared" si="9"/>
        <v>0.1782500000000482</v>
      </c>
      <c r="AP25" s="38">
        <f t="shared" si="10"/>
        <v>0.34825000000004824</v>
      </c>
      <c r="AQ25" s="38">
        <f>STDEV(AP24:AP27)</f>
        <v>0.11529389529230161</v>
      </c>
      <c r="AR25" s="38">
        <f>QUARTILE(AP24:AP27,3)</f>
        <v>0.48225000000004925</v>
      </c>
      <c r="AS25" s="6">
        <f>IF(OR(AP25&lt;(AR24-1.5*AR26),AP25&gt;(AR25+1.5*AR26)),1,0)</f>
        <v>0</v>
      </c>
      <c r="AT25" s="44">
        <v>22</v>
      </c>
      <c r="AU25" s="38">
        <f>STDEV(AT24,AT26:AT27)</f>
        <v>0.57735026918962584</v>
      </c>
      <c r="AV25" s="45">
        <f>QUARTILE(AT24:AT27,3)</f>
        <v>20.875</v>
      </c>
      <c r="AW25" s="9">
        <f>IF(OR(AT25&lt;(AV24-1.5*AV26),AT25&gt;(AV25+1.5*AV26)),1,0)</f>
        <v>1</v>
      </c>
      <c r="AX25" s="44">
        <f t="shared" si="11"/>
        <v>63.173007896617236</v>
      </c>
      <c r="AY25" s="38"/>
      <c r="AZ25" s="38">
        <v>3.31</v>
      </c>
      <c r="BA25" s="38">
        <f t="shared" ref="BA25" si="63">STDEV(AZ24:AZ27)</f>
        <v>0.76255600887191544</v>
      </c>
      <c r="BB25" s="45">
        <f>QUARTILE(AZ24:AZ27,3)</f>
        <v>3.5550000000000002</v>
      </c>
      <c r="BC25" s="54">
        <f>IF(OR(AZ25&lt;(BB24-1.5*BB26),AZ25&gt;(BB25+1.5*BB26)),1,0)</f>
        <v>0</v>
      </c>
      <c r="BD25" s="6"/>
      <c r="BE25" s="6"/>
      <c r="BF25" s="6"/>
      <c r="BG25" s="6"/>
      <c r="BH25" s="6"/>
      <c r="BI25" s="6"/>
      <c r="BJ25" s="6"/>
      <c r="BK25" s="6"/>
      <c r="BL25" s="6"/>
      <c r="BM25" s="6"/>
      <c r="BN25" s="6"/>
      <c r="BO25" s="6"/>
      <c r="BP25" s="6"/>
      <c r="BQ25" s="6"/>
      <c r="BR25" s="6"/>
      <c r="BS25" s="6"/>
    </row>
    <row r="26" spans="1:71" x14ac:dyDescent="0.25">
      <c r="A26" s="21"/>
      <c r="B26" s="10"/>
      <c r="D26" s="51"/>
      <c r="E26" s="25"/>
      <c r="F26" s="6" t="s">
        <v>71</v>
      </c>
      <c r="G26" s="6">
        <v>23</v>
      </c>
      <c r="H26" s="38">
        <v>264.89999999999998</v>
      </c>
      <c r="I26" s="38">
        <f t="shared" si="0"/>
        <v>257.82174999999995</v>
      </c>
      <c r="J26" s="38">
        <f t="shared" si="7"/>
        <v>7.0782500000000255</v>
      </c>
      <c r="K26" s="38">
        <v>214</v>
      </c>
      <c r="L26" s="38">
        <v>216.9</v>
      </c>
      <c r="M26" s="38">
        <f t="shared" si="58"/>
        <v>2.9000000000000057</v>
      </c>
      <c r="N26" s="38"/>
      <c r="O26" s="38">
        <f t="shared" si="1"/>
        <v>50.899999999999977</v>
      </c>
      <c r="P26" s="38">
        <v>268</v>
      </c>
      <c r="Q26" s="38">
        <v>237.1</v>
      </c>
      <c r="R26" s="38">
        <f t="shared" si="2"/>
        <v>20.199999999999989</v>
      </c>
      <c r="S26" s="38"/>
      <c r="T26" s="38"/>
      <c r="U26" s="38">
        <v>10.41</v>
      </c>
      <c r="V26" s="38">
        <v>10.96</v>
      </c>
      <c r="W26" s="38">
        <f t="shared" si="3"/>
        <v>0.55000000000000071</v>
      </c>
      <c r="X26" s="38"/>
      <c r="Y26" s="38">
        <v>2.83</v>
      </c>
      <c r="Z26" s="38">
        <v>13.83</v>
      </c>
      <c r="AA26" s="38">
        <v>18.309999999999999</v>
      </c>
      <c r="AB26" s="38">
        <f t="shared" si="8"/>
        <v>4.4799999999999986</v>
      </c>
      <c r="AC26" s="38"/>
      <c r="AD26" s="38">
        <v>13.47</v>
      </c>
      <c r="AE26" s="38">
        <v>13.426</v>
      </c>
      <c r="AF26" s="38"/>
      <c r="AG26" s="38">
        <f t="shared" si="4"/>
        <v>3.4500000000000064</v>
      </c>
      <c r="AH26" s="38">
        <f t="shared" si="5"/>
        <v>28.129999999999995</v>
      </c>
      <c r="AI26" s="38">
        <v>0.755</v>
      </c>
      <c r="AJ26" s="38">
        <v>1.0589999999999999</v>
      </c>
      <c r="AK26" s="38">
        <v>2.141</v>
      </c>
      <c r="AL26" s="38">
        <f t="shared" si="21"/>
        <v>0.32700000000000007</v>
      </c>
      <c r="AM26" s="38">
        <v>257.98</v>
      </c>
      <c r="AN26" s="38">
        <f t="shared" si="6"/>
        <v>0.15825000000006639</v>
      </c>
      <c r="AO26" s="38">
        <f t="shared" si="9"/>
        <v>0.15825000000006639</v>
      </c>
      <c r="AP26" s="38">
        <f t="shared" si="10"/>
        <v>0.48525000000006646</v>
      </c>
      <c r="AQ26" s="38"/>
      <c r="AR26" s="38">
        <f>AR25-AR24</f>
        <v>0.15956250000001304</v>
      </c>
      <c r="AS26" s="6">
        <f>IF(OR(AP26&lt;(AR24-1.5*AR26),AP26&gt;(AR25+1.5*AR26)),1,0)</f>
        <v>0</v>
      </c>
      <c r="AT26" s="38">
        <v>20.5</v>
      </c>
      <c r="AU26" s="38"/>
      <c r="AV26" s="45">
        <f>AV25-AV24</f>
        <v>0.625</v>
      </c>
      <c r="AW26" s="5">
        <f>IF(OR(AT26&lt;(AV24-1.5*AV26),AT26&gt;(AV25+1.5*AV26)),1,0)</f>
        <v>0</v>
      </c>
      <c r="AX26" s="38">
        <f t="shared" si="11"/>
        <v>42.246264811946816</v>
      </c>
      <c r="AY26" s="38"/>
      <c r="AZ26" s="38">
        <v>4.29</v>
      </c>
      <c r="BA26" s="38"/>
      <c r="BB26" s="45">
        <f>BB25-BB24</f>
        <v>0.69249999999999989</v>
      </c>
      <c r="BC26" s="54">
        <f>IF(OR(AZ26&lt;(BB24-1.5*BB26),AZ26&gt;(BB25+1.5*BB26)),1,0)</f>
        <v>0</v>
      </c>
      <c r="BD26" s="6"/>
      <c r="BE26" s="6"/>
      <c r="BF26" s="6"/>
      <c r="BG26" s="6"/>
      <c r="BH26" s="6"/>
      <c r="BI26" s="6"/>
      <c r="BJ26" s="6"/>
      <c r="BK26" s="6"/>
      <c r="BL26" s="6"/>
      <c r="BM26" s="6"/>
      <c r="BN26" s="6"/>
      <c r="BO26" s="6"/>
      <c r="BP26" s="6"/>
      <c r="BQ26" s="6"/>
      <c r="BR26" s="6"/>
      <c r="BS26" s="6"/>
    </row>
    <row r="27" spans="1:71" x14ac:dyDescent="0.25">
      <c r="C27">
        <v>24</v>
      </c>
      <c r="D27" s="51"/>
      <c r="E27" s="25"/>
      <c r="F27" s="6" t="s">
        <v>72</v>
      </c>
      <c r="G27" s="6">
        <v>24</v>
      </c>
      <c r="H27" s="38">
        <v>283.89999999999998</v>
      </c>
      <c r="I27" s="38">
        <f t="shared" si="0"/>
        <v>276.82174999999995</v>
      </c>
      <c r="J27" s="38">
        <f t="shared" si="7"/>
        <v>7.0782500000000255</v>
      </c>
      <c r="K27" s="38">
        <v>231.8</v>
      </c>
      <c r="L27" s="38">
        <v>234</v>
      </c>
      <c r="M27" s="38">
        <f t="shared" si="58"/>
        <v>2.1999999999999886</v>
      </c>
      <c r="N27" s="38"/>
      <c r="O27" s="38">
        <f t="shared" si="1"/>
        <v>52.099999999999966</v>
      </c>
      <c r="P27" s="38">
        <v>286.3</v>
      </c>
      <c r="Q27" s="38">
        <v>254.1</v>
      </c>
      <c r="R27" s="38">
        <f t="shared" si="2"/>
        <v>20.099999999999994</v>
      </c>
      <c r="S27" s="38"/>
      <c r="T27" s="38"/>
      <c r="U27" s="38">
        <v>10.47</v>
      </c>
      <c r="V27" s="38">
        <v>10.92</v>
      </c>
      <c r="W27" s="38">
        <f t="shared" si="3"/>
        <v>0.44999999999999929</v>
      </c>
      <c r="X27" s="38"/>
      <c r="Y27" s="38">
        <v>2.85</v>
      </c>
      <c r="Z27" s="38">
        <v>13.79</v>
      </c>
      <c r="AA27" s="38">
        <v>18.25</v>
      </c>
      <c r="AB27" s="38">
        <f t="shared" si="8"/>
        <v>4.4600000000000009</v>
      </c>
      <c r="AC27" s="38"/>
      <c r="AD27" s="38">
        <v>13.53</v>
      </c>
      <c r="AE27" s="38">
        <v>13.486000000000001</v>
      </c>
      <c r="AF27" s="38"/>
      <c r="AG27" s="38">
        <f t="shared" si="4"/>
        <v>2.6499999999999879</v>
      </c>
      <c r="AH27" s="38">
        <f t="shared" si="5"/>
        <v>27.209999999999983</v>
      </c>
      <c r="AI27" s="38">
        <v>0.751</v>
      </c>
      <c r="AJ27" s="38">
        <v>1.0389999999999999</v>
      </c>
      <c r="AK27" s="38">
        <v>2.036</v>
      </c>
      <c r="AL27" s="38">
        <f t="shared" si="21"/>
        <v>0.24600000000000011</v>
      </c>
      <c r="AM27" s="38">
        <v>276.75</v>
      </c>
      <c r="AN27" s="38">
        <f t="shared" si="6"/>
        <v>-7.1749999999951797E-2</v>
      </c>
      <c r="AO27" s="38">
        <v>0</v>
      </c>
      <c r="AP27" s="38">
        <f t="shared" si="10"/>
        <v>0.24600000000000011</v>
      </c>
      <c r="AQ27" s="38"/>
      <c r="AR27" s="38"/>
      <c r="AS27" s="6">
        <f>IF(OR(AP27&lt;(AR24-1.5*AR26),AP27&gt;(AR25+1.5*AR26)),1,0)</f>
        <v>0</v>
      </c>
      <c r="AT27" s="38">
        <v>20.5</v>
      </c>
      <c r="AU27" s="38"/>
      <c r="AV27" s="45"/>
      <c r="AW27" s="5">
        <f>IF(OR(AT27&lt;(AV24-1.5*AV26),AT27&gt;(AV25+1.5*AV26)),1,0)</f>
        <v>0</v>
      </c>
      <c r="AX27" s="38">
        <f t="shared" si="11"/>
        <v>83.3333333333333</v>
      </c>
      <c r="AY27" s="38"/>
      <c r="AZ27" s="38">
        <v>2.48</v>
      </c>
      <c r="BA27" s="38"/>
      <c r="BB27" s="45"/>
      <c r="BC27" s="54">
        <f>IF(OR(AZ27&lt;(BB24-1.5*BB26),AZ27&gt;(BB25+1.5*BB26)),1,0)</f>
        <v>0</v>
      </c>
      <c r="BD27" s="6"/>
      <c r="BE27" s="6"/>
      <c r="BF27" s="6"/>
      <c r="BG27" s="6"/>
      <c r="BH27" s="6"/>
      <c r="BI27" s="6"/>
      <c r="BJ27" s="6"/>
      <c r="BK27" s="6"/>
      <c r="BL27" s="6"/>
      <c r="BM27" s="6"/>
      <c r="BN27" s="6"/>
      <c r="BO27" s="6"/>
      <c r="BP27" s="6"/>
      <c r="BQ27" s="6"/>
      <c r="BR27" s="6"/>
      <c r="BS27" s="6"/>
    </row>
    <row r="28" spans="1:71" x14ac:dyDescent="0.25">
      <c r="D28" s="51"/>
      <c r="E28" s="33">
        <v>48</v>
      </c>
      <c r="F28" s="32" t="s">
        <v>73</v>
      </c>
      <c r="G28" s="32">
        <v>25</v>
      </c>
      <c r="H28" s="37">
        <v>278.7</v>
      </c>
      <c r="I28" s="37">
        <f t="shared" si="0"/>
        <v>271.62174999999996</v>
      </c>
      <c r="J28" s="37">
        <f t="shared" si="7"/>
        <v>7.0782500000000255</v>
      </c>
      <c r="K28" s="37">
        <v>226.5</v>
      </c>
      <c r="L28" s="37">
        <v>230.1</v>
      </c>
      <c r="M28" s="37">
        <f t="shared" si="58"/>
        <v>3.5999999999999943</v>
      </c>
      <c r="N28" s="37">
        <f t="shared" ref="N28" si="64">AVERAGE(M28:M31)</f>
        <v>2.8250000000000028</v>
      </c>
      <c r="O28" s="37">
        <f t="shared" si="1"/>
        <v>52.199999999999989</v>
      </c>
      <c r="P28" s="37">
        <v>282.60000000000002</v>
      </c>
      <c r="Q28" s="37">
        <v>250.2</v>
      </c>
      <c r="R28" s="37">
        <f t="shared" si="2"/>
        <v>20.099999999999994</v>
      </c>
      <c r="S28" s="37">
        <f t="shared" ref="S28" si="65">AVERAGE(R28:R31)</f>
        <v>20.024999999999991</v>
      </c>
      <c r="T28" s="37"/>
      <c r="U28" s="37">
        <v>10.4</v>
      </c>
      <c r="V28" s="37">
        <v>10.9</v>
      </c>
      <c r="W28" s="37">
        <f t="shared" si="3"/>
        <v>0.5</v>
      </c>
      <c r="X28" s="37">
        <f t="shared" ref="X28" si="66">AVERAGE(W28:W31)</f>
        <v>0.48499999999999988</v>
      </c>
      <c r="Y28" s="37">
        <v>2.88</v>
      </c>
      <c r="Z28" s="37">
        <v>13.81</v>
      </c>
      <c r="AA28" s="37">
        <v>18.22</v>
      </c>
      <c r="AB28" s="37">
        <f t="shared" si="8"/>
        <v>4.4099999999999984</v>
      </c>
      <c r="AC28" s="37">
        <f t="shared" ref="AC28" si="67">AVERAGE(AB28:AB31)</f>
        <v>4.4375</v>
      </c>
      <c r="AD28" s="37">
        <v>13.55</v>
      </c>
      <c r="AE28" s="37">
        <v>13.46</v>
      </c>
      <c r="AF28" s="37"/>
      <c r="AG28" s="37">
        <f t="shared" si="4"/>
        <v>4.0999999999999943</v>
      </c>
      <c r="AH28" s="37">
        <f t="shared" si="5"/>
        <v>28.609999999999985</v>
      </c>
      <c r="AI28" s="37">
        <v>0.77400000000000002</v>
      </c>
      <c r="AJ28" s="37">
        <v>1.0369999999999999</v>
      </c>
      <c r="AK28" s="37">
        <v>2.1419999999999999</v>
      </c>
      <c r="AL28" s="37">
        <f t="shared" si="21"/>
        <v>0.33099999999999996</v>
      </c>
      <c r="AM28" s="37">
        <v>271.91000000000003</v>
      </c>
      <c r="AN28" s="37">
        <f t="shared" si="6"/>
        <v>0.28825000000006185</v>
      </c>
      <c r="AO28" s="37">
        <f t="shared" si="9"/>
        <v>0.28825000000006185</v>
      </c>
      <c r="AP28" s="37">
        <f t="shared" si="10"/>
        <v>0.61925000000006181</v>
      </c>
      <c r="AQ28" s="37">
        <f>AVERAGE(AP28:AP31)</f>
        <v>0.45050000000004042</v>
      </c>
      <c r="AR28" s="37">
        <f>QUARTILE(AP28:AP31,1)</f>
        <v>0.36825000000003649</v>
      </c>
      <c r="AS28" s="32">
        <f>IF(OR(AP28&lt;(AR28-1.5*AR30),AP28&gt;(AR29+1.5*AR30)),1,0)</f>
        <v>0</v>
      </c>
      <c r="AT28" s="37">
        <v>17</v>
      </c>
      <c r="AU28" s="37">
        <f t="shared" ref="AU28:BA28" si="68">AVERAGE(AT28:AT31)</f>
        <v>18.25</v>
      </c>
      <c r="AV28" s="37">
        <f>QUARTILE(AT28:AT31,1)</f>
        <v>17.75</v>
      </c>
      <c r="AW28" s="32">
        <f>IF(OR(AT28&lt;(AV28-1.5*AV30),AT28&gt;(AV29+1.5*AV30)),1,0)</f>
        <v>0</v>
      </c>
      <c r="AX28" s="37">
        <f t="shared" si="11"/>
        <v>27.452563584979092</v>
      </c>
      <c r="AY28" s="37"/>
      <c r="AZ28" s="37">
        <v>2.2999999999999998</v>
      </c>
      <c r="BA28" s="37">
        <f t="shared" si="68"/>
        <v>2.74</v>
      </c>
      <c r="BB28" s="37">
        <f>QUARTILE(AZ28:AZ31,1)</f>
        <v>2.11</v>
      </c>
      <c r="BC28" s="52">
        <f>IF(OR(AZ28&lt;(BB28-1.5*BB30),AZ28&gt;(BB29+1.5*BB30)),1,0)</f>
        <v>0</v>
      </c>
      <c r="BD28" s="6"/>
      <c r="BE28" s="6"/>
      <c r="BF28" s="6"/>
      <c r="BG28" s="6"/>
      <c r="BH28" s="6"/>
      <c r="BI28" s="6"/>
      <c r="BJ28" s="6"/>
      <c r="BK28" s="6"/>
      <c r="BL28" s="6"/>
      <c r="BM28" s="6"/>
      <c r="BN28" s="6"/>
      <c r="BO28" s="6"/>
      <c r="BP28" s="6"/>
      <c r="BQ28" s="6"/>
      <c r="BR28" s="6"/>
      <c r="BS28" s="6"/>
    </row>
    <row r="29" spans="1:71" x14ac:dyDescent="0.25">
      <c r="D29" s="51"/>
      <c r="E29" s="33"/>
      <c r="F29" s="32" t="s">
        <v>74</v>
      </c>
      <c r="G29" s="32">
        <v>26</v>
      </c>
      <c r="H29" s="37">
        <v>269.5</v>
      </c>
      <c r="I29" s="37">
        <f t="shared" si="0"/>
        <v>262.42174999999997</v>
      </c>
      <c r="J29" s="37">
        <f t="shared" si="7"/>
        <v>7.0782500000000255</v>
      </c>
      <c r="K29" s="37">
        <v>226.8</v>
      </c>
      <c r="L29" s="37">
        <v>229.5</v>
      </c>
      <c r="M29" s="37">
        <f t="shared" si="58"/>
        <v>2.6999999999999886</v>
      </c>
      <c r="N29" s="37">
        <f t="shared" ref="N29" si="69">STDEV(M28:M31)</f>
        <v>0.57951128835711552</v>
      </c>
      <c r="O29" s="37">
        <f t="shared" si="1"/>
        <v>42.699999999999989</v>
      </c>
      <c r="P29" s="37">
        <v>272.39999999999998</v>
      </c>
      <c r="Q29" s="37">
        <v>249.5</v>
      </c>
      <c r="R29" s="37">
        <f t="shared" si="2"/>
        <v>20</v>
      </c>
      <c r="S29" s="37">
        <f t="shared" ref="S29" si="70">STDEV(R28:R31)</f>
        <v>9.5742710775640741E-2</v>
      </c>
      <c r="T29" s="37"/>
      <c r="U29" s="37">
        <v>10.47</v>
      </c>
      <c r="V29" s="37">
        <v>10.99</v>
      </c>
      <c r="W29" s="37">
        <f t="shared" si="3"/>
        <v>0.51999999999999957</v>
      </c>
      <c r="X29" s="37">
        <f t="shared" ref="X29" si="71">STDEV(W28:W31)</f>
        <v>3.8729833462074183E-2</v>
      </c>
      <c r="Y29" s="37">
        <v>2.87</v>
      </c>
      <c r="Z29" s="37">
        <v>13.91</v>
      </c>
      <c r="AA29" s="37">
        <v>18.36</v>
      </c>
      <c r="AB29" s="37">
        <f t="shared" si="8"/>
        <v>4.4499999999999993</v>
      </c>
      <c r="AC29" s="37">
        <f t="shared" ref="AC29" si="72">STDEV(AB28:AB31)</f>
        <v>1.8929694486001448E-2</v>
      </c>
      <c r="AD29" s="37">
        <v>13.67</v>
      </c>
      <c r="AE29" s="37">
        <v>13.596</v>
      </c>
      <c r="AF29" s="37"/>
      <c r="AG29" s="37">
        <f t="shared" si="4"/>
        <v>3.2199999999999882</v>
      </c>
      <c r="AH29" s="37">
        <f t="shared" si="5"/>
        <v>27.669999999999987</v>
      </c>
      <c r="AI29" s="37">
        <v>0.78700000000000003</v>
      </c>
      <c r="AJ29" s="37">
        <v>1.0389999999999999</v>
      </c>
      <c r="AK29" s="37">
        <v>2.1560000000000001</v>
      </c>
      <c r="AL29" s="37">
        <f t="shared" si="21"/>
        <v>0.33000000000000018</v>
      </c>
      <c r="AM29" s="37">
        <v>262.56</v>
      </c>
      <c r="AN29" s="37">
        <f t="shared" si="6"/>
        <v>0.13825000000002774</v>
      </c>
      <c r="AO29" s="37">
        <f t="shared" si="9"/>
        <v>0.13825000000002774</v>
      </c>
      <c r="AP29" s="37">
        <f t="shared" si="10"/>
        <v>0.46825000000002792</v>
      </c>
      <c r="AQ29" s="37">
        <f>STDEV(AP28:AP31)</f>
        <v>0.12536712753616686</v>
      </c>
      <c r="AR29" s="37">
        <f>QUARTILE(AP28:AP31,3)</f>
        <v>0.50600000000003642</v>
      </c>
      <c r="AS29" s="32">
        <f>IF(OR(AP29&lt;(AR28-1.5*AR30),AP29&gt;(AR29+1.5*AR30)),1,0)</f>
        <v>0</v>
      </c>
      <c r="AT29" s="37">
        <v>18</v>
      </c>
      <c r="AU29" s="37">
        <f t="shared" ref="AU29:BA29" si="73">STDEV(AT28:AT31)</f>
        <v>0.9574271077563381</v>
      </c>
      <c r="AV29" s="37">
        <f>QUARTILE(AT28:AT31,3)</f>
        <v>19</v>
      </c>
      <c r="AW29" s="32">
        <f>IF(OR(AT29&lt;(AV28-1.5*AV30),AT29&gt;(AV29+1.5*AV30)),1,0)</f>
        <v>0</v>
      </c>
      <c r="AX29" s="37">
        <f t="shared" si="11"/>
        <v>38.441003737317516</v>
      </c>
      <c r="AY29" s="37"/>
      <c r="AZ29" s="37">
        <v>3.42</v>
      </c>
      <c r="BA29" s="37">
        <f t="shared" si="73"/>
        <v>1.002929043684879</v>
      </c>
      <c r="BB29" s="37">
        <f>QUARTILE(AZ28:AZ31,3)</f>
        <v>3.49</v>
      </c>
      <c r="BC29" s="52">
        <f>IF(OR(AZ29&lt;(BB28-1.5*BB30),AZ29&gt;(BB29+1.5*BB30)),1,0)</f>
        <v>0</v>
      </c>
      <c r="BD29" s="6"/>
      <c r="BE29" s="6"/>
      <c r="BF29" s="6"/>
      <c r="BG29" s="6"/>
      <c r="BH29" s="6"/>
      <c r="BI29" s="6"/>
      <c r="BJ29" s="6"/>
      <c r="BK29" s="6"/>
      <c r="BL29" s="6"/>
      <c r="BM29" s="6"/>
      <c r="BN29" s="6"/>
      <c r="BO29" s="6"/>
      <c r="BP29" s="6"/>
      <c r="BQ29" s="6"/>
      <c r="BR29" s="6"/>
      <c r="BS29" s="6"/>
    </row>
    <row r="30" spans="1:71" x14ac:dyDescent="0.25">
      <c r="D30" s="51"/>
      <c r="E30" s="33"/>
      <c r="F30" s="32" t="s">
        <v>75</v>
      </c>
      <c r="G30" s="32">
        <v>27</v>
      </c>
      <c r="H30" s="37">
        <v>284</v>
      </c>
      <c r="I30" s="37">
        <f t="shared" si="0"/>
        <v>276.92174999999997</v>
      </c>
      <c r="J30" s="37">
        <f t="shared" si="7"/>
        <v>7.0782500000000255</v>
      </c>
      <c r="K30" s="37">
        <f>H30-O30</f>
        <v>231.5</v>
      </c>
      <c r="L30" s="37">
        <v>234.3</v>
      </c>
      <c r="M30" s="37">
        <f t="shared" si="58"/>
        <v>2.8000000000000114</v>
      </c>
      <c r="N30" s="37"/>
      <c r="O30" s="37">
        <v>52.5</v>
      </c>
      <c r="P30" s="37">
        <v>286.89999999999998</v>
      </c>
      <c r="Q30" s="37">
        <v>254.2</v>
      </c>
      <c r="R30" s="37">
        <f t="shared" si="2"/>
        <v>19.899999999999977</v>
      </c>
      <c r="S30" s="37"/>
      <c r="T30" s="37"/>
      <c r="U30" s="37">
        <v>10.41</v>
      </c>
      <c r="V30" s="37">
        <v>10.84</v>
      </c>
      <c r="W30" s="37">
        <f t="shared" si="3"/>
        <v>0.42999999999999972</v>
      </c>
      <c r="X30" s="37"/>
      <c r="Y30" s="37">
        <v>2.88</v>
      </c>
      <c r="Z30" s="37">
        <v>13.73</v>
      </c>
      <c r="AA30" s="37">
        <v>18.18</v>
      </c>
      <c r="AB30" s="37">
        <f t="shared" si="8"/>
        <v>4.4499999999999993</v>
      </c>
      <c r="AC30" s="37"/>
      <c r="AD30" s="37">
        <v>13.44</v>
      </c>
      <c r="AE30" s="37">
        <v>13.406000000000001</v>
      </c>
      <c r="AF30" s="37"/>
      <c r="AG30" s="37">
        <f t="shared" si="4"/>
        <v>3.2300000000000111</v>
      </c>
      <c r="AH30" s="37">
        <f t="shared" si="5"/>
        <v>27.579999999999988</v>
      </c>
      <c r="AI30" s="37">
        <v>0.77700000000000002</v>
      </c>
      <c r="AJ30" s="37">
        <v>1.0309999999999999</v>
      </c>
      <c r="AK30" s="37">
        <v>2.0590000000000002</v>
      </c>
      <c r="AL30" s="37">
        <f t="shared" si="21"/>
        <v>0.25100000000000022</v>
      </c>
      <c r="AM30" s="37">
        <v>277.05</v>
      </c>
      <c r="AN30" s="37">
        <f t="shared" si="6"/>
        <v>0.12825000000003683</v>
      </c>
      <c r="AO30" s="37">
        <f t="shared" si="9"/>
        <v>0.12825000000003683</v>
      </c>
      <c r="AP30" s="37">
        <f t="shared" si="10"/>
        <v>0.37925000000003706</v>
      </c>
      <c r="AQ30" s="37"/>
      <c r="AR30" s="37">
        <f>AR29-AR28</f>
        <v>0.13774999999999993</v>
      </c>
      <c r="AS30" s="32">
        <f>IF(OR(AP30&lt;(AR28-1.5*AR30),AP30&gt;(AR29+1.5*AR30)),1,0)</f>
        <v>0</v>
      </c>
      <c r="AT30" s="37">
        <v>19</v>
      </c>
      <c r="AU30" s="37"/>
      <c r="AV30" s="37">
        <f>AV29-AV28</f>
        <v>1.25</v>
      </c>
      <c r="AW30" s="32">
        <f>IF(OR(AT30&lt;(AV28-1.5*AV30),AT30&gt;(AV29+1.5*AV30)),1,0)</f>
        <v>0</v>
      </c>
      <c r="AX30" s="37">
        <f t="shared" si="11"/>
        <v>50.098879367167157</v>
      </c>
      <c r="AY30" s="37"/>
      <c r="AZ30" s="37">
        <v>1.54</v>
      </c>
      <c r="BA30" s="37"/>
      <c r="BB30" s="37">
        <f>BB29-BB28</f>
        <v>1.3800000000000003</v>
      </c>
      <c r="BC30" s="52">
        <f>IF(OR(AZ30&lt;(BB28-1.5*BB30),AZ30&gt;(BB29+1.5*BB30)),1,0)</f>
        <v>0</v>
      </c>
      <c r="BD30" s="6"/>
      <c r="BE30" s="6"/>
      <c r="BF30" s="6"/>
      <c r="BG30" s="6"/>
      <c r="BH30" s="6"/>
      <c r="BI30" s="6"/>
      <c r="BJ30" s="6"/>
      <c r="BK30" s="6"/>
      <c r="BL30" s="6"/>
      <c r="BM30" s="6"/>
      <c r="BN30" s="6"/>
      <c r="BO30" s="6"/>
      <c r="BP30" s="6"/>
      <c r="BQ30" s="6"/>
      <c r="BR30" s="6"/>
      <c r="BS30" s="6"/>
    </row>
    <row r="31" spans="1:71" x14ac:dyDescent="0.25">
      <c r="C31">
        <v>48</v>
      </c>
      <c r="D31" s="51"/>
      <c r="E31" s="33"/>
      <c r="F31" s="32" t="s">
        <v>76</v>
      </c>
      <c r="G31" s="32">
        <v>28</v>
      </c>
      <c r="H31" s="37">
        <v>280.89999999999998</v>
      </c>
      <c r="I31" s="37">
        <f t="shared" si="0"/>
        <v>273.82174999999995</v>
      </c>
      <c r="J31" s="37">
        <f t="shared" si="7"/>
        <v>7.0782500000000255</v>
      </c>
      <c r="K31" s="37">
        <v>229.1</v>
      </c>
      <c r="L31" s="37">
        <v>231.3</v>
      </c>
      <c r="M31" s="37">
        <f t="shared" si="58"/>
        <v>2.2000000000000171</v>
      </c>
      <c r="N31" s="37"/>
      <c r="O31" s="37">
        <f t="shared" ref="O31:O48" si="74">H31-K31</f>
        <v>51.799999999999983</v>
      </c>
      <c r="P31" s="37">
        <v>283</v>
      </c>
      <c r="Q31" s="37">
        <v>251.4</v>
      </c>
      <c r="R31" s="37">
        <f t="shared" si="2"/>
        <v>20.099999999999994</v>
      </c>
      <c r="S31" s="37"/>
      <c r="T31" s="37">
        <v>13.17</v>
      </c>
      <c r="U31" s="37">
        <v>10.29</v>
      </c>
      <c r="V31" s="37">
        <v>10.78</v>
      </c>
      <c r="W31" s="37">
        <f t="shared" si="3"/>
        <v>0.49000000000000021</v>
      </c>
      <c r="X31" s="37"/>
      <c r="Y31" s="37"/>
      <c r="Z31" s="37">
        <v>13.66</v>
      </c>
      <c r="AA31" s="37">
        <v>18.100000000000001</v>
      </c>
      <c r="AB31" s="37">
        <f t="shared" si="8"/>
        <v>4.4400000000000013</v>
      </c>
      <c r="AC31" s="37"/>
      <c r="AD31" s="37">
        <v>13.38</v>
      </c>
      <c r="AE31" s="37">
        <v>13.329000000000001</v>
      </c>
      <c r="AF31" s="37"/>
      <c r="AG31" s="37">
        <f t="shared" si="4"/>
        <v>2.6900000000000173</v>
      </c>
      <c r="AH31" s="37">
        <f t="shared" si="5"/>
        <v>27.230000000000015</v>
      </c>
      <c r="AI31" s="37">
        <v>0.77500000000000002</v>
      </c>
      <c r="AJ31" s="37">
        <v>1.0409999999999999</v>
      </c>
      <c r="AK31" s="37">
        <v>2.0830000000000002</v>
      </c>
      <c r="AL31" s="37">
        <f t="shared" si="21"/>
        <v>0.26700000000000024</v>
      </c>
      <c r="AM31" s="37">
        <v>273.89</v>
      </c>
      <c r="AN31" s="37">
        <f t="shared" si="6"/>
        <v>6.8250000000034561E-2</v>
      </c>
      <c r="AO31" s="37">
        <f t="shared" si="9"/>
        <v>6.8250000000034561E-2</v>
      </c>
      <c r="AP31" s="37">
        <f t="shared" si="10"/>
        <v>0.3352500000000348</v>
      </c>
      <c r="AQ31" s="37"/>
      <c r="AR31" s="37"/>
      <c r="AS31" s="32">
        <f>IF(OR(AP31&lt;(AR28-1.5*AR30),AP31&gt;(AR29+1.5*AR30)),1,0)</f>
        <v>0</v>
      </c>
      <c r="AT31" s="37">
        <v>19</v>
      </c>
      <c r="AU31" s="37"/>
      <c r="AV31" s="37"/>
      <c r="AW31" s="32">
        <f>IF(OR(AT31&lt;(AV28-1.5*AV30),AT31&gt;(AV29+1.5*AV30)),1,0)</f>
        <v>0</v>
      </c>
      <c r="AX31" s="37">
        <f t="shared" si="11"/>
        <v>56.674123788211865</v>
      </c>
      <c r="AY31" s="37"/>
      <c r="AZ31" s="37">
        <v>3.7</v>
      </c>
      <c r="BA31" s="37"/>
      <c r="BB31" s="37"/>
      <c r="BC31" s="52">
        <f>IF(OR(AZ31&lt;(BB28-1.5*BB30),AZ31&gt;(BB29+1.5*BB30)),1,0)</f>
        <v>0</v>
      </c>
      <c r="BD31" s="6"/>
      <c r="BE31" s="6"/>
      <c r="BF31" s="6"/>
      <c r="BG31" s="6"/>
      <c r="BH31" s="6"/>
      <c r="BI31" s="6"/>
      <c r="BJ31" s="6"/>
      <c r="BK31" s="6"/>
      <c r="BL31" s="6"/>
      <c r="BM31" s="6"/>
      <c r="BN31" s="6"/>
      <c r="BO31" s="6"/>
      <c r="BP31" s="6"/>
      <c r="BQ31" s="6"/>
      <c r="BR31" s="6"/>
      <c r="BS31" s="6"/>
    </row>
    <row r="32" spans="1:71" x14ac:dyDescent="0.25">
      <c r="D32" s="51"/>
      <c r="E32" s="25">
        <v>72</v>
      </c>
      <c r="F32" s="6" t="s">
        <v>77</v>
      </c>
      <c r="G32" s="6">
        <v>29</v>
      </c>
      <c r="H32" s="38">
        <v>276.39999999999998</v>
      </c>
      <c r="I32" s="38">
        <f t="shared" si="0"/>
        <v>269.32174999999995</v>
      </c>
      <c r="J32" s="38">
        <f t="shared" si="7"/>
        <v>7.0782500000000255</v>
      </c>
      <c r="K32" s="38">
        <v>228.3</v>
      </c>
      <c r="L32" s="38">
        <v>231.3</v>
      </c>
      <c r="M32" s="38">
        <f t="shared" si="58"/>
        <v>3</v>
      </c>
      <c r="N32" s="38">
        <f t="shared" ref="N32" si="75">AVERAGE(M32:M35)</f>
        <v>2.3249999999999957</v>
      </c>
      <c r="O32" s="38">
        <f t="shared" si="74"/>
        <v>48.099999999999966</v>
      </c>
      <c r="P32" s="38">
        <v>279.39999999999998</v>
      </c>
      <c r="Q32" s="38">
        <v>251.2</v>
      </c>
      <c r="R32" s="38">
        <f t="shared" si="2"/>
        <v>19.899999999999977</v>
      </c>
      <c r="S32" s="38">
        <f t="shared" ref="S32" si="76">AVERAGE(R32:R35)</f>
        <v>20.04999999999999</v>
      </c>
      <c r="T32" s="38">
        <v>13.3</v>
      </c>
      <c r="U32" s="38">
        <v>10.41</v>
      </c>
      <c r="V32" s="38">
        <v>10.92</v>
      </c>
      <c r="W32" s="38">
        <f t="shared" si="3"/>
        <v>0.50999999999999979</v>
      </c>
      <c r="X32" s="38">
        <f t="shared" ref="X32" si="77">AVERAGE(W32:W35)</f>
        <v>0.4749999999999992</v>
      </c>
      <c r="Y32" s="38"/>
      <c r="Z32" s="38">
        <v>13.8</v>
      </c>
      <c r="AA32" s="38">
        <v>18.260000000000002</v>
      </c>
      <c r="AB32" s="38">
        <f t="shared" si="8"/>
        <v>4.4600000000000009</v>
      </c>
      <c r="AC32" s="38">
        <f t="shared" ref="AC32" si="78">AVERAGE(AB32:AB35)</f>
        <v>4.4525000000000006</v>
      </c>
      <c r="AD32" s="38">
        <v>13.49</v>
      </c>
      <c r="AE32" s="38">
        <v>13.46</v>
      </c>
      <c r="AF32" s="38"/>
      <c r="AG32" s="38">
        <f t="shared" si="4"/>
        <v>3.51</v>
      </c>
      <c r="AH32" s="38">
        <f t="shared" si="5"/>
        <v>27.869999999999976</v>
      </c>
      <c r="AI32" s="38">
        <v>0.79400000000000004</v>
      </c>
      <c r="AJ32" s="38">
        <v>1.044</v>
      </c>
      <c r="AK32" s="38">
        <v>2.258</v>
      </c>
      <c r="AL32" s="38">
        <f t="shared" si="21"/>
        <v>0.41999999999999993</v>
      </c>
      <c r="AM32" s="38">
        <v>269.47000000000003</v>
      </c>
      <c r="AN32" s="38">
        <f t="shared" si="6"/>
        <v>0.14825000000007549</v>
      </c>
      <c r="AO32" s="38">
        <f t="shared" si="9"/>
        <v>0.14825000000007549</v>
      </c>
      <c r="AP32" s="38">
        <f t="shared" si="10"/>
        <v>0.56825000000007542</v>
      </c>
      <c r="AQ32" s="38">
        <f>AVERAGE(AP32:AP35)</f>
        <v>0.4297500000000396</v>
      </c>
      <c r="AR32" s="38">
        <f>QUARTILE(AP32:AP35,1)</f>
        <v>0.37825000000002712</v>
      </c>
      <c r="AS32" s="6">
        <f>IF(OR(AP32&lt;(AR32-1.5*AR34),AP32&gt;(AR33+1.5*AR34)),1,0)</f>
        <v>0</v>
      </c>
      <c r="AT32" s="38">
        <v>18.5</v>
      </c>
      <c r="AU32" s="38">
        <f t="shared" ref="AU32:BA32" si="79">AVERAGE(AT32:AT35)</f>
        <v>19.375</v>
      </c>
      <c r="AV32" s="38">
        <f>QUARTILE(AT32:AT35,1)</f>
        <v>18.875</v>
      </c>
      <c r="AW32" s="6">
        <f>IF(OR(AT32&lt;(AV32-1.5*AV34),AT32&gt;(AV33+1.5*AV34)),1,0)</f>
        <v>0</v>
      </c>
      <c r="AX32" s="38">
        <f t="shared" si="11"/>
        <v>32.556093268803423</v>
      </c>
      <c r="AY32" s="38"/>
      <c r="AZ32" s="38">
        <v>4.9800000000000004</v>
      </c>
      <c r="BA32" s="38">
        <f t="shared" si="79"/>
        <v>2.9725000000000001</v>
      </c>
      <c r="BB32" s="38">
        <f>QUARTILE(AZ32:AZ35,1)</f>
        <v>1.9350000000000001</v>
      </c>
      <c r="BC32" s="54">
        <f>IF(OR(AZ32&lt;(BB32-1.5*BB34),AZ32&gt;(BB33+1.5*BB34)),1,0)</f>
        <v>0</v>
      </c>
      <c r="BD32" s="6"/>
      <c r="BE32" s="6"/>
      <c r="BF32" s="6"/>
      <c r="BG32" s="6"/>
      <c r="BH32" s="6"/>
      <c r="BI32" s="6"/>
      <c r="BJ32" s="6"/>
      <c r="BK32" s="6"/>
      <c r="BL32" s="6"/>
      <c r="BM32" s="6"/>
      <c r="BN32" s="6"/>
      <c r="BO32" s="6"/>
      <c r="BP32" s="6"/>
      <c r="BQ32" s="6"/>
      <c r="BR32" s="6"/>
      <c r="BS32" s="6"/>
    </row>
    <row r="33" spans="1:71" x14ac:dyDescent="0.25">
      <c r="D33" s="51"/>
      <c r="E33" s="25"/>
      <c r="F33" s="6" t="s">
        <v>78</v>
      </c>
      <c r="G33" s="6">
        <v>30</v>
      </c>
      <c r="H33" s="38">
        <v>278.7</v>
      </c>
      <c r="I33" s="38">
        <f t="shared" si="0"/>
        <v>271.62174999999996</v>
      </c>
      <c r="J33" s="38">
        <f t="shared" si="7"/>
        <v>7.0782500000000255</v>
      </c>
      <c r="K33" s="38">
        <v>226.8</v>
      </c>
      <c r="L33" s="38">
        <v>228.5</v>
      </c>
      <c r="M33" s="38">
        <f t="shared" si="58"/>
        <v>1.6999999999999886</v>
      </c>
      <c r="N33" s="38">
        <f t="shared" ref="N33" si="80">STDEV(M32:M35)</f>
        <v>0.58523499553598424</v>
      </c>
      <c r="O33" s="38">
        <f t="shared" si="74"/>
        <v>51.899999999999977</v>
      </c>
      <c r="P33" s="38">
        <v>280.60000000000002</v>
      </c>
      <c r="Q33" s="38">
        <v>248.8</v>
      </c>
      <c r="R33" s="38">
        <f t="shared" si="2"/>
        <v>20.300000000000011</v>
      </c>
      <c r="S33" s="38">
        <f t="shared" ref="S33" si="81">STDEV(R32:R35)</f>
        <v>0.19148542155128395</v>
      </c>
      <c r="T33" s="38">
        <v>13.29</v>
      </c>
      <c r="U33" s="38">
        <v>10.42</v>
      </c>
      <c r="V33" s="38">
        <v>10.93</v>
      </c>
      <c r="W33" s="38">
        <f t="shared" si="3"/>
        <v>0.50999999999999979</v>
      </c>
      <c r="X33" s="38">
        <f t="shared" ref="X33" si="82">STDEV(W32:W35)</f>
        <v>5.196152422706686E-2</v>
      </c>
      <c r="Y33" s="38"/>
      <c r="Z33" s="38">
        <v>13.81</v>
      </c>
      <c r="AA33" s="38">
        <v>18.260000000000002</v>
      </c>
      <c r="AB33" s="38">
        <f t="shared" si="8"/>
        <v>4.4500000000000011</v>
      </c>
      <c r="AC33" s="38">
        <f t="shared" ref="AC33" si="83">STDEV(AB32:AB35)</f>
        <v>5.0000000000001892E-3</v>
      </c>
      <c r="AD33" s="38">
        <v>13.37</v>
      </c>
      <c r="AE33" s="38">
        <v>13.378</v>
      </c>
      <c r="AF33" s="38"/>
      <c r="AG33" s="38">
        <f t="shared" si="4"/>
        <v>2.2099999999999884</v>
      </c>
      <c r="AH33" s="38">
        <f t="shared" si="5"/>
        <v>26.96</v>
      </c>
      <c r="AI33" s="38">
        <v>0.78600000000000003</v>
      </c>
      <c r="AJ33" s="38">
        <v>1.05</v>
      </c>
      <c r="AK33" s="38">
        <v>2.0659999999999998</v>
      </c>
      <c r="AL33" s="38">
        <f t="shared" si="21"/>
        <v>0.22999999999999976</v>
      </c>
      <c r="AM33" s="38">
        <v>271.82</v>
      </c>
      <c r="AN33" s="38">
        <f t="shared" si="6"/>
        <v>0.19825000000003001</v>
      </c>
      <c r="AO33" s="38">
        <f t="shared" si="9"/>
        <v>0.19825000000003001</v>
      </c>
      <c r="AP33" s="38">
        <f t="shared" si="10"/>
        <v>0.42825000000002977</v>
      </c>
      <c r="AQ33" s="38">
        <f>STDEV(AP32:AP35)</f>
        <v>0.1014577087592226</v>
      </c>
      <c r="AR33" s="38">
        <f>QUARTILE(AP32:AP35,3)</f>
        <v>0.46325000000004118</v>
      </c>
      <c r="AS33" s="6">
        <f>IF(OR(AP33&lt;(AR32-1.5*AR34),AP33&gt;(AR33+1.5*AR34)),1,0)</f>
        <v>0</v>
      </c>
      <c r="AT33" s="38">
        <v>20</v>
      </c>
      <c r="AU33" s="38">
        <f t="shared" ref="AU33:BA33" si="84">STDEV(AT32:AT35)</f>
        <v>0.75</v>
      </c>
      <c r="AV33" s="38">
        <f>QUARTILE(AT32:AT35,3)</f>
        <v>20</v>
      </c>
      <c r="AW33" s="6">
        <f>IF(OR(AT33&lt;(AV32-1.5*AV34),AT33&gt;(AV33+1.5*AV34)),1,0)</f>
        <v>0</v>
      </c>
      <c r="AX33" s="38">
        <f t="shared" si="11"/>
        <v>46.701692936365696</v>
      </c>
      <c r="AY33" s="38"/>
      <c r="AZ33" s="38">
        <v>3.33</v>
      </c>
      <c r="BA33" s="38">
        <f t="shared" si="84"/>
        <v>1.5408520370236722</v>
      </c>
      <c r="BB33" s="38">
        <f>QUARTILE(AZ32:AZ35,3)</f>
        <v>3.7425000000000002</v>
      </c>
      <c r="BC33" s="54">
        <f>IF(OR(AZ33&lt;(BB32-1.5*BB34),AZ33&gt;(BB33+1.5*BB34)),1,0)</f>
        <v>0</v>
      </c>
      <c r="BD33" s="6"/>
      <c r="BE33" s="6"/>
      <c r="BF33" s="6"/>
      <c r="BG33" s="6"/>
      <c r="BH33" s="6"/>
      <c r="BI33" s="6"/>
      <c r="BJ33" s="6"/>
      <c r="BK33" s="6"/>
      <c r="BL33" s="6"/>
      <c r="BM33" s="6"/>
      <c r="BN33" s="6"/>
      <c r="BO33" s="6"/>
      <c r="BP33" s="6"/>
      <c r="BQ33" s="6"/>
      <c r="BR33" s="6"/>
      <c r="BS33" s="6"/>
    </row>
    <row r="34" spans="1:71" x14ac:dyDescent="0.25">
      <c r="D34" s="51"/>
      <c r="E34" s="25"/>
      <c r="F34" s="6" t="s">
        <v>79</v>
      </c>
      <c r="G34" s="6">
        <v>31</v>
      </c>
      <c r="H34" s="38">
        <v>265.3</v>
      </c>
      <c r="I34" s="38">
        <f t="shared" si="0"/>
        <v>258.22174999999999</v>
      </c>
      <c r="J34" s="38">
        <f t="shared" si="7"/>
        <v>7.0782500000000255</v>
      </c>
      <c r="K34" s="38">
        <v>223.3</v>
      </c>
      <c r="L34" s="38">
        <v>225.3</v>
      </c>
      <c r="M34" s="38">
        <f t="shared" si="58"/>
        <v>2</v>
      </c>
      <c r="N34" s="38"/>
      <c r="O34" s="38">
        <f t="shared" si="74"/>
        <v>42</v>
      </c>
      <c r="P34" s="38">
        <v>267.39999999999998</v>
      </c>
      <c r="Q34" s="38">
        <v>245.2</v>
      </c>
      <c r="R34" s="38">
        <f t="shared" si="2"/>
        <v>19.899999999999977</v>
      </c>
      <c r="S34" s="38"/>
      <c r="T34" s="38">
        <v>13.34</v>
      </c>
      <c r="U34" s="38">
        <v>10.46</v>
      </c>
      <c r="V34" s="38">
        <v>10.94</v>
      </c>
      <c r="W34" s="38">
        <f t="shared" si="3"/>
        <v>0.47999999999999865</v>
      </c>
      <c r="X34" s="38"/>
      <c r="Y34" s="38"/>
      <c r="Z34" s="38">
        <v>13.83</v>
      </c>
      <c r="AA34" s="38">
        <v>18.28</v>
      </c>
      <c r="AB34" s="38">
        <f t="shared" si="8"/>
        <v>4.4500000000000011</v>
      </c>
      <c r="AC34" s="38"/>
      <c r="AD34" s="38">
        <v>13.52</v>
      </c>
      <c r="AE34" s="38">
        <v>13.420999999999999</v>
      </c>
      <c r="AF34" s="38"/>
      <c r="AG34" s="38">
        <f t="shared" si="4"/>
        <v>2.4799999999999986</v>
      </c>
      <c r="AH34" s="38">
        <f t="shared" si="5"/>
        <v>26.829999999999977</v>
      </c>
      <c r="AI34" s="38">
        <v>0.78800000000000003</v>
      </c>
      <c r="AJ34" s="38">
        <v>1.038</v>
      </c>
      <c r="AK34" s="38">
        <v>2.0750000000000002</v>
      </c>
      <c r="AL34" s="38">
        <f t="shared" si="21"/>
        <v>0.24900000000000011</v>
      </c>
      <c r="AM34" s="38">
        <v>258.3</v>
      </c>
      <c r="AN34" s="38">
        <f t="shared" si="6"/>
        <v>7.8250000000025466E-2</v>
      </c>
      <c r="AO34" s="38">
        <f t="shared" si="9"/>
        <v>7.8250000000025466E-2</v>
      </c>
      <c r="AP34" s="38">
        <f t="shared" si="10"/>
        <v>0.32725000000002558</v>
      </c>
      <c r="AQ34" s="38"/>
      <c r="AR34" s="38">
        <f>AR33-AR32</f>
        <v>8.5000000000014064E-2</v>
      </c>
      <c r="AS34" s="6">
        <f>IF(OR(AP34&lt;(AR32-1.5*AR34),AP34&gt;(AR33+1.5*AR34)),1,0)</f>
        <v>0</v>
      </c>
      <c r="AT34" s="38">
        <v>20</v>
      </c>
      <c r="AU34" s="38"/>
      <c r="AV34" s="38">
        <f>AV33-AV32</f>
        <v>1.125</v>
      </c>
      <c r="AW34" s="6">
        <f>IF(OR(AT34&lt;(AV32-1.5*AV34),AT34&gt;(AV33+1.5*AV34)),1,0)</f>
        <v>0</v>
      </c>
      <c r="AX34" s="38">
        <f t="shared" si="11"/>
        <v>61.115355232997516</v>
      </c>
      <c r="AY34" s="38"/>
      <c r="AZ34" s="38">
        <v>2.08</v>
      </c>
      <c r="BA34" s="38"/>
      <c r="BB34" s="38">
        <f>BB33-BB32</f>
        <v>1.8075000000000001</v>
      </c>
      <c r="BC34" s="54">
        <f>IF(OR(AZ34&lt;(BB32-1.5*BB34),AZ34&gt;(BB33+1.5*BB34)),1,0)</f>
        <v>0</v>
      </c>
      <c r="BD34" s="6"/>
      <c r="BE34" s="6"/>
      <c r="BF34" s="6"/>
      <c r="BG34" s="6"/>
      <c r="BH34" s="6"/>
      <c r="BI34" s="6"/>
      <c r="BJ34" s="6"/>
      <c r="BK34" s="6"/>
      <c r="BL34" s="6"/>
      <c r="BM34" s="6"/>
      <c r="BN34" s="6"/>
      <c r="BO34" s="6"/>
      <c r="BP34" s="6"/>
      <c r="BQ34" s="6"/>
      <c r="BR34" s="6"/>
      <c r="BS34" s="6"/>
    </row>
    <row r="35" spans="1:71" x14ac:dyDescent="0.25">
      <c r="C35">
        <v>72</v>
      </c>
      <c r="D35" s="51"/>
      <c r="E35" s="25"/>
      <c r="F35" s="6" t="s">
        <v>80</v>
      </c>
      <c r="G35" s="6">
        <v>32</v>
      </c>
      <c r="H35" s="38">
        <v>272.89999999999998</v>
      </c>
      <c r="I35" s="38">
        <f t="shared" si="0"/>
        <v>265.82174999999995</v>
      </c>
      <c r="J35" s="38">
        <f t="shared" si="7"/>
        <v>7.0782500000000255</v>
      </c>
      <c r="K35" s="38">
        <v>226.8</v>
      </c>
      <c r="L35" s="38">
        <v>229.4</v>
      </c>
      <c r="M35" s="38">
        <f t="shared" si="58"/>
        <v>2.5999999999999943</v>
      </c>
      <c r="N35" s="38"/>
      <c r="O35" s="38">
        <f t="shared" si="74"/>
        <v>46.099999999999966</v>
      </c>
      <c r="P35" s="38">
        <v>275.60000000000002</v>
      </c>
      <c r="Q35" s="38">
        <v>249.5</v>
      </c>
      <c r="R35" s="38">
        <f t="shared" si="2"/>
        <v>20.099999999999994</v>
      </c>
      <c r="S35" s="38"/>
      <c r="T35" s="38">
        <v>13.14</v>
      </c>
      <c r="U35" s="38">
        <v>10.3</v>
      </c>
      <c r="V35" s="38">
        <v>10.7</v>
      </c>
      <c r="W35" s="38">
        <f t="shared" si="3"/>
        <v>0.39999999999999858</v>
      </c>
      <c r="X35" s="38"/>
      <c r="Y35" s="38"/>
      <c r="Z35" s="38">
        <v>13.55</v>
      </c>
      <c r="AA35" s="38">
        <v>18</v>
      </c>
      <c r="AB35" s="38">
        <f t="shared" si="8"/>
        <v>4.4499999999999993</v>
      </c>
      <c r="AC35" s="38"/>
      <c r="AD35" s="38">
        <v>13.41</v>
      </c>
      <c r="AE35" s="38">
        <v>13.324</v>
      </c>
      <c r="AF35" s="38"/>
      <c r="AG35" s="38">
        <f t="shared" si="4"/>
        <v>2.9999999999999929</v>
      </c>
      <c r="AH35" s="38">
        <f t="shared" si="5"/>
        <v>27.549999999999986</v>
      </c>
      <c r="AI35" s="38">
        <v>0.78200000000000003</v>
      </c>
      <c r="AJ35" s="38">
        <v>1.05</v>
      </c>
      <c r="AK35" s="38">
        <v>2.089</v>
      </c>
      <c r="AL35" s="38">
        <f t="shared" si="21"/>
        <v>0.2569999999999999</v>
      </c>
      <c r="AM35" s="38">
        <v>265.95999999999998</v>
      </c>
      <c r="AN35" s="38">
        <f t="shared" si="6"/>
        <v>0.13825000000002774</v>
      </c>
      <c r="AO35" s="38">
        <f t="shared" si="9"/>
        <v>0.13825000000002774</v>
      </c>
      <c r="AP35" s="38">
        <f t="shared" si="10"/>
        <v>0.39525000000002763</v>
      </c>
      <c r="AQ35" s="38"/>
      <c r="AR35" s="38"/>
      <c r="AS35" s="6">
        <f>IF(OR(AP35&lt;(AR32-1.5*AR34),AP35&gt;(AR33+1.5*AR34)),1,0)</f>
        <v>0</v>
      </c>
      <c r="AT35" s="38">
        <v>19</v>
      </c>
      <c r="AU35" s="38"/>
      <c r="AV35" s="38"/>
      <c r="AW35" s="6">
        <f>IF(OR(AT35&lt;(AV32-1.5*AV34),AT35&gt;(AV33+1.5*AV34)),1,0)</f>
        <v>0</v>
      </c>
      <c r="AX35" s="38">
        <f t="shared" si="11"/>
        <v>48.070841239718334</v>
      </c>
      <c r="AY35" s="38"/>
      <c r="AZ35" s="38">
        <v>1.5</v>
      </c>
      <c r="BA35" s="38"/>
      <c r="BB35" s="38"/>
      <c r="BC35" s="54">
        <f>IF(OR(AZ35&lt;(BB32-1.5*BB34),AZ35&gt;(BB33+1.5*BB34)),1,0)</f>
        <v>0</v>
      </c>
      <c r="BD35" s="6"/>
      <c r="BE35" s="6"/>
      <c r="BF35" s="6"/>
      <c r="BG35" s="6"/>
      <c r="BH35" s="6"/>
      <c r="BI35" s="6"/>
      <c r="BJ35" s="6"/>
      <c r="BK35" s="6"/>
      <c r="BL35" s="6"/>
      <c r="BM35" s="6"/>
      <c r="BN35" s="6"/>
      <c r="BO35" s="6"/>
      <c r="BP35" s="6"/>
      <c r="BQ35" s="6"/>
      <c r="BR35" s="6"/>
      <c r="BS35" s="6"/>
    </row>
    <row r="36" spans="1:71" x14ac:dyDescent="0.25">
      <c r="D36" s="51"/>
      <c r="E36" s="33">
        <v>96</v>
      </c>
      <c r="F36" s="32" t="s">
        <v>81</v>
      </c>
      <c r="G36" s="32">
        <v>33</v>
      </c>
      <c r="H36" s="37">
        <v>276.2</v>
      </c>
      <c r="I36" s="37">
        <f t="shared" si="0"/>
        <v>269.12174999999996</v>
      </c>
      <c r="J36" s="37">
        <f t="shared" si="7"/>
        <v>7.0782500000000255</v>
      </c>
      <c r="K36" s="37">
        <v>229.2</v>
      </c>
      <c r="L36" s="37">
        <v>232.7</v>
      </c>
      <c r="M36" s="37">
        <f t="shared" si="58"/>
        <v>3.5</v>
      </c>
      <c r="N36" s="37">
        <f t="shared" ref="N36" si="85">AVERAGE(M36:M39)</f>
        <v>3.8500000000000014</v>
      </c>
      <c r="O36" s="37">
        <f t="shared" si="74"/>
        <v>47</v>
      </c>
      <c r="P36" s="37">
        <v>279.60000000000002</v>
      </c>
      <c r="Q36" s="37">
        <v>252.8</v>
      </c>
      <c r="R36" s="37">
        <f t="shared" si="2"/>
        <v>20.100000000000023</v>
      </c>
      <c r="S36" s="37">
        <f t="shared" ref="S36" si="86">AVERAGE(R36:R39)</f>
        <v>20.025000000000006</v>
      </c>
      <c r="T36" s="37">
        <v>13.34</v>
      </c>
      <c r="U36" s="37">
        <v>10.46</v>
      </c>
      <c r="V36" s="37">
        <v>11.04</v>
      </c>
      <c r="W36" s="37">
        <f t="shared" si="3"/>
        <v>0.57999999999999829</v>
      </c>
      <c r="X36" s="37">
        <f t="shared" ref="X36" si="87">AVERAGE(W36:W39)</f>
        <v>0.49999999999999956</v>
      </c>
      <c r="Y36" s="37"/>
      <c r="Z36" s="37">
        <v>13.84</v>
      </c>
      <c r="AA36" s="37">
        <v>18.34</v>
      </c>
      <c r="AB36" s="37">
        <f t="shared" si="8"/>
        <v>4.5</v>
      </c>
      <c r="AC36" s="37">
        <f t="shared" ref="AC36" si="88">AVERAGE(AB36:AB39)</f>
        <v>4.4600000000000009</v>
      </c>
      <c r="AD36" s="37">
        <v>13.54</v>
      </c>
      <c r="AE36" s="37">
        <v>13.46</v>
      </c>
      <c r="AF36" s="37"/>
      <c r="AG36" s="37">
        <f t="shared" ref="AG36:AG67" si="89">M36+W36</f>
        <v>4.0799999999999983</v>
      </c>
      <c r="AH36" s="37">
        <f t="shared" ref="AH36:AH67" si="90">M36+R36+W36+AB36</f>
        <v>28.680000000000021</v>
      </c>
      <c r="AI36" s="37">
        <v>0.77700000000000002</v>
      </c>
      <c r="AJ36" s="37">
        <v>1.01</v>
      </c>
      <c r="AK36" s="37">
        <v>2.1469999999999998</v>
      </c>
      <c r="AL36" s="37">
        <f t="shared" si="21"/>
        <v>0.35999999999999976</v>
      </c>
      <c r="AM36" s="37">
        <v>269.22000000000003</v>
      </c>
      <c r="AN36" s="37">
        <f t="shared" ref="AN36:AN67" si="91">AM36-I36</f>
        <v>9.8250000000064119E-2</v>
      </c>
      <c r="AO36" s="37">
        <f t="shared" si="9"/>
        <v>9.8250000000064119E-2</v>
      </c>
      <c r="AP36" s="37">
        <f t="shared" si="10"/>
        <v>0.45825000000006388</v>
      </c>
      <c r="AQ36" s="37">
        <f>AVERAGE(AP36:AP38)</f>
        <v>0.45891666666669506</v>
      </c>
      <c r="AR36" s="37">
        <f>QUARTILE(AP36:AP39,1)</f>
        <v>0.45250000000005319</v>
      </c>
      <c r="AS36" s="32">
        <f>IF(OR(AP36&lt;(AR36-1.5*AR38),AP36&gt;(AR37+1.5*AR38)),1,0)</f>
        <v>0</v>
      </c>
      <c r="AT36" s="37">
        <v>20</v>
      </c>
      <c r="AU36" s="37">
        <f>AVERAGE(AT36:AT38)</f>
        <v>20</v>
      </c>
      <c r="AV36" s="37">
        <f>QUARTILE(AT36:AT39,1)</f>
        <v>19.625</v>
      </c>
      <c r="AW36" s="32">
        <f>IF(OR(AT36&lt;(AV36-1.5*AV38),AT36&gt;(AV37+1.5*AV38)),1,0)</f>
        <v>0</v>
      </c>
      <c r="AX36" s="37">
        <f t="shared" si="11"/>
        <v>43.644298963441813</v>
      </c>
      <c r="AY36" s="37"/>
      <c r="AZ36" s="37">
        <v>5.77</v>
      </c>
      <c r="BA36" s="37">
        <f t="shared" ref="BA36" si="92">AVERAGE(AZ36:AZ39)</f>
        <v>3.95</v>
      </c>
      <c r="BB36" s="37">
        <f>QUARTILE(AZ36:AZ39,1)</f>
        <v>2.6675</v>
      </c>
      <c r="BC36" s="52">
        <f>IF(OR(AZ36&lt;(BB36-1.5*BB38),AZ36&gt;(BB37+1.5*BB38)),1,0)</f>
        <v>0</v>
      </c>
      <c r="BD36" s="6"/>
      <c r="BE36" s="6"/>
      <c r="BF36" s="6"/>
      <c r="BG36" s="6"/>
      <c r="BH36" s="6"/>
      <c r="BI36" s="6"/>
      <c r="BJ36" s="6"/>
      <c r="BK36" s="6"/>
      <c r="BL36" s="6"/>
      <c r="BM36" s="6"/>
      <c r="BN36" s="6"/>
      <c r="BO36" s="6"/>
      <c r="BP36" s="6"/>
      <c r="BQ36" s="6"/>
      <c r="BR36" s="6"/>
      <c r="BS36" s="6"/>
    </row>
    <row r="37" spans="1:71" x14ac:dyDescent="0.25">
      <c r="D37" s="51"/>
      <c r="E37" s="33"/>
      <c r="F37" s="32" t="s">
        <v>82</v>
      </c>
      <c r="G37" s="32">
        <v>34</v>
      </c>
      <c r="H37" s="37">
        <v>271.39999999999998</v>
      </c>
      <c r="I37" s="37">
        <f t="shared" si="0"/>
        <v>264.32174999999995</v>
      </c>
      <c r="J37" s="37">
        <f t="shared" si="7"/>
        <v>7.0782500000000255</v>
      </c>
      <c r="K37" s="37">
        <v>226</v>
      </c>
      <c r="L37" s="37">
        <v>228</v>
      </c>
      <c r="M37" s="37">
        <f t="shared" si="58"/>
        <v>2</v>
      </c>
      <c r="N37" s="37">
        <f t="shared" ref="N37" si="93">STDEV(M36:M39)</f>
        <v>1.9502136635080065</v>
      </c>
      <c r="O37" s="37">
        <f t="shared" si="74"/>
        <v>45.399999999999977</v>
      </c>
      <c r="P37" s="37">
        <v>273.39999999999998</v>
      </c>
      <c r="Q37" s="37">
        <v>248</v>
      </c>
      <c r="R37" s="37">
        <f t="shared" si="2"/>
        <v>20</v>
      </c>
      <c r="S37" s="37">
        <f t="shared" ref="S37" si="94">STDEV(R36:R39)</f>
        <v>9.5742710775635786E-2</v>
      </c>
      <c r="T37" s="37">
        <v>13.35</v>
      </c>
      <c r="U37" s="37">
        <v>10.46</v>
      </c>
      <c r="V37" s="37">
        <v>10.97</v>
      </c>
      <c r="W37" s="37">
        <f t="shared" si="3"/>
        <v>0.50999999999999979</v>
      </c>
      <c r="X37" s="37">
        <f t="shared" ref="X37" si="95">STDEV(W36:W39)</f>
        <v>6.2716292407422103E-2</v>
      </c>
      <c r="Y37" s="37"/>
      <c r="Z37" s="37">
        <v>13.87</v>
      </c>
      <c r="AA37" s="37">
        <v>18.350000000000001</v>
      </c>
      <c r="AB37" s="37">
        <f t="shared" si="8"/>
        <v>4.4800000000000022</v>
      </c>
      <c r="AC37" s="37">
        <f t="shared" ref="AC37" si="96">STDEV(AB36:AB39)</f>
        <v>4.8304589153963885E-2</v>
      </c>
      <c r="AD37" s="37">
        <v>13.54</v>
      </c>
      <c r="AE37" s="37">
        <v>13.504</v>
      </c>
      <c r="AF37" s="37"/>
      <c r="AG37" s="37">
        <f t="shared" si="89"/>
        <v>2.5099999999999998</v>
      </c>
      <c r="AH37" s="37">
        <f t="shared" si="90"/>
        <v>26.990000000000002</v>
      </c>
      <c r="AI37" s="37">
        <v>0.76600000000000001</v>
      </c>
      <c r="AJ37" s="37">
        <v>1.0069999999999999</v>
      </c>
      <c r="AK37" s="37">
        <v>2</v>
      </c>
      <c r="AL37" s="37">
        <f t="shared" si="21"/>
        <v>0.22700000000000009</v>
      </c>
      <c r="AM37" s="37">
        <v>264.52999999999997</v>
      </c>
      <c r="AN37" s="37">
        <f t="shared" si="91"/>
        <v>0.20825000000002092</v>
      </c>
      <c r="AO37" s="37">
        <f t="shared" si="9"/>
        <v>0.20825000000002092</v>
      </c>
      <c r="AP37" s="37">
        <f t="shared" si="10"/>
        <v>0.43525000000002101</v>
      </c>
      <c r="AQ37" s="37">
        <f>STDEV(AP36:AP38)</f>
        <v>2.4006943440030078E-2</v>
      </c>
      <c r="AR37" s="37">
        <f>QUARTILE(AP36:AP39,3)</f>
        <v>0.56050000000000377</v>
      </c>
      <c r="AS37" s="32">
        <f>IF(OR(AP37&lt;(AR36-1.5*AR38),AP37&gt;(AR37+1.5*AR38)),1,0)</f>
        <v>0</v>
      </c>
      <c r="AT37" s="37">
        <v>20</v>
      </c>
      <c r="AU37" s="37">
        <f>STDEV(AT36:AT38)</f>
        <v>0</v>
      </c>
      <c r="AV37" s="37">
        <f>QUARTILE(AT36:AT39,3)</f>
        <v>20</v>
      </c>
      <c r="AW37" s="32">
        <f>IF(OR(AT37&lt;(AV36-1.5*AV38),AT37&gt;(AV37+1.5*AV38)),1,0)</f>
        <v>0</v>
      </c>
      <c r="AX37" s="37">
        <f t="shared" si="11"/>
        <v>45.950603101663489</v>
      </c>
      <c r="AY37" s="37"/>
      <c r="AZ37" s="37">
        <v>2.87</v>
      </c>
      <c r="BA37" s="37">
        <f t="shared" ref="BA37" si="97">STDEV(AZ36:AZ39)</f>
        <v>1.7676160970829229</v>
      </c>
      <c r="BB37" s="37">
        <f>QUARTILE(AZ36:AZ39,3)</f>
        <v>5.2675000000000001</v>
      </c>
      <c r="BC37" s="52">
        <f>IF(OR(AZ37&lt;(BB36-1.5*BB38),AZ37&gt;(BB37+1.5*BB38)),1,0)</f>
        <v>0</v>
      </c>
      <c r="BD37" s="6"/>
      <c r="BE37" s="6"/>
      <c r="BF37" s="6"/>
      <c r="BG37" s="6"/>
      <c r="BH37" s="6"/>
      <c r="BI37" s="6"/>
      <c r="BJ37" s="6"/>
      <c r="BK37" s="6"/>
      <c r="BL37" s="6"/>
      <c r="BM37" s="6"/>
      <c r="BN37" s="6"/>
      <c r="BO37" s="6"/>
      <c r="BP37" s="6"/>
      <c r="BQ37" s="6"/>
      <c r="BR37" s="6"/>
      <c r="BS37" s="6"/>
    </row>
    <row r="38" spans="1:71" x14ac:dyDescent="0.25">
      <c r="D38" s="51"/>
      <c r="E38" s="33"/>
      <c r="F38" s="32" t="s">
        <v>83</v>
      </c>
      <c r="G38" s="32">
        <v>35</v>
      </c>
      <c r="H38" s="37">
        <v>267</v>
      </c>
      <c r="I38" s="37">
        <f t="shared" si="0"/>
        <v>259.92174999999997</v>
      </c>
      <c r="J38" s="37">
        <f t="shared" si="7"/>
        <v>7.0782500000000255</v>
      </c>
      <c r="K38" s="37">
        <v>227</v>
      </c>
      <c r="L38" s="37">
        <v>230.3</v>
      </c>
      <c r="M38" s="37">
        <f t="shared" si="58"/>
        <v>3.3000000000000114</v>
      </c>
      <c r="N38" s="37"/>
      <c r="O38" s="37">
        <f t="shared" si="74"/>
        <v>40</v>
      </c>
      <c r="P38" s="37">
        <v>270.5</v>
      </c>
      <c r="Q38" s="37">
        <v>250.4</v>
      </c>
      <c r="R38" s="37">
        <f t="shared" si="2"/>
        <v>20.099999999999994</v>
      </c>
      <c r="S38" s="37"/>
      <c r="T38" s="37">
        <v>13.37</v>
      </c>
      <c r="U38" s="37">
        <v>10.48</v>
      </c>
      <c r="V38" s="37">
        <v>10.91</v>
      </c>
      <c r="W38" s="37">
        <f t="shared" si="3"/>
        <v>0.42999999999999972</v>
      </c>
      <c r="X38" s="37"/>
      <c r="Y38" s="37"/>
      <c r="Z38" s="37">
        <v>13.78</v>
      </c>
      <c r="AA38" s="37">
        <v>18.170000000000002</v>
      </c>
      <c r="AB38" s="37">
        <f t="shared" si="8"/>
        <v>4.3900000000000023</v>
      </c>
      <c r="AC38" s="37"/>
      <c r="AD38" s="37">
        <v>13.53</v>
      </c>
      <c r="AE38" s="37">
        <v>13.484999999999999</v>
      </c>
      <c r="AF38" s="37"/>
      <c r="AG38" s="37">
        <f t="shared" si="89"/>
        <v>3.7300000000000111</v>
      </c>
      <c r="AH38" s="37">
        <f t="shared" si="90"/>
        <v>28.220000000000006</v>
      </c>
      <c r="AI38" s="37">
        <v>0.76800000000000002</v>
      </c>
      <c r="AJ38" s="37">
        <v>1.03</v>
      </c>
      <c r="AK38" s="37">
        <v>2.113</v>
      </c>
      <c r="AL38" s="37">
        <f t="shared" si="21"/>
        <v>0.31499999999999995</v>
      </c>
      <c r="AM38" s="37">
        <v>260.08999999999997</v>
      </c>
      <c r="AN38" s="37">
        <f t="shared" si="91"/>
        <v>0.16825000000000045</v>
      </c>
      <c r="AO38" s="37">
        <f t="shared" si="9"/>
        <v>0.16825000000000045</v>
      </c>
      <c r="AP38" s="37">
        <f t="shared" si="10"/>
        <v>0.4832500000000004</v>
      </c>
      <c r="AQ38" s="37"/>
      <c r="AR38" s="37">
        <f>AR37-AR36</f>
        <v>0.10799999999995058</v>
      </c>
      <c r="AS38" s="32">
        <f>IF(OR(AP38&lt;(AR36-1.5*AR38),AP38&gt;(AR37+1.5*AR38)),1,0)</f>
        <v>0</v>
      </c>
      <c r="AT38" s="37">
        <v>20</v>
      </c>
      <c r="AU38" s="37"/>
      <c r="AV38" s="37">
        <f>AV37-AV36</f>
        <v>0.375</v>
      </c>
      <c r="AW38" s="32">
        <f>IF(OR(AT38&lt;(AV36-1.5*AV38),AT38&gt;(AV37+1.5*AV38)),1,0)</f>
        <v>0</v>
      </c>
      <c r="AX38" s="37">
        <f t="shared" si="11"/>
        <v>41.386445938954957</v>
      </c>
      <c r="AY38" s="37"/>
      <c r="AZ38" s="37">
        <v>2.06</v>
      </c>
      <c r="BA38" s="37"/>
      <c r="BB38" s="37">
        <f>BB37-BB36</f>
        <v>2.6</v>
      </c>
      <c r="BC38" s="52">
        <f>IF(OR(AZ38&lt;(BB36-1.5*BB38),AZ38&gt;(BB37+1.5*BB38)),1,0)</f>
        <v>0</v>
      </c>
      <c r="BD38" s="6"/>
      <c r="BE38" s="6"/>
      <c r="BF38" s="6"/>
      <c r="BG38" s="6"/>
      <c r="BH38" s="6"/>
      <c r="BI38" s="6"/>
      <c r="BJ38" s="6"/>
      <c r="BK38" s="6"/>
      <c r="BL38" s="6"/>
      <c r="BM38" s="6"/>
      <c r="BN38" s="6"/>
      <c r="BO38" s="6"/>
      <c r="BP38" s="6"/>
      <c r="BQ38" s="6"/>
      <c r="BR38" s="6"/>
      <c r="BS38" s="6"/>
    </row>
    <row r="39" spans="1:71" x14ac:dyDescent="0.25">
      <c r="C39">
        <v>96</v>
      </c>
      <c r="D39" s="51"/>
      <c r="E39" s="33"/>
      <c r="F39" s="32" t="s">
        <v>84</v>
      </c>
      <c r="G39" s="32">
        <v>36</v>
      </c>
      <c r="H39" s="37">
        <v>281.3</v>
      </c>
      <c r="I39" s="37">
        <f t="shared" si="0"/>
        <v>274.22174999999999</v>
      </c>
      <c r="J39" s="37">
        <f t="shared" si="7"/>
        <v>7.0782500000000255</v>
      </c>
      <c r="K39" s="37">
        <v>228.8</v>
      </c>
      <c r="L39" s="37">
        <v>235.4</v>
      </c>
      <c r="M39" s="37">
        <f t="shared" si="58"/>
        <v>6.5999999999999943</v>
      </c>
      <c r="N39" s="37"/>
      <c r="O39" s="37">
        <f t="shared" si="74"/>
        <v>52.5</v>
      </c>
      <c r="P39" s="37">
        <v>287.7</v>
      </c>
      <c r="Q39" s="37">
        <v>255.3</v>
      </c>
      <c r="R39" s="37">
        <f t="shared" si="2"/>
        <v>19.900000000000006</v>
      </c>
      <c r="S39" s="37"/>
      <c r="T39" s="37">
        <v>13.34</v>
      </c>
      <c r="U39" s="37">
        <v>10.45</v>
      </c>
      <c r="V39" s="37">
        <v>10.93</v>
      </c>
      <c r="W39" s="37">
        <f t="shared" si="3"/>
        <v>0.48000000000000043</v>
      </c>
      <c r="X39" s="37"/>
      <c r="Y39" s="37"/>
      <c r="Z39" s="37">
        <v>13.8</v>
      </c>
      <c r="AA39" s="37">
        <v>18.27</v>
      </c>
      <c r="AB39" s="37">
        <f t="shared" si="8"/>
        <v>4.4699999999999989</v>
      </c>
      <c r="AC39" s="37"/>
      <c r="AD39" s="37">
        <v>13.57</v>
      </c>
      <c r="AE39" s="37">
        <v>13.488</v>
      </c>
      <c r="AF39" s="37"/>
      <c r="AG39" s="37">
        <f t="shared" si="89"/>
        <v>7.0799999999999947</v>
      </c>
      <c r="AH39" s="37">
        <f t="shared" si="90"/>
        <v>31.45</v>
      </c>
      <c r="AI39" s="37">
        <v>0.77</v>
      </c>
      <c r="AJ39" s="37">
        <v>1.044</v>
      </c>
      <c r="AK39" s="37">
        <v>2.3279999999999998</v>
      </c>
      <c r="AL39" s="37">
        <f t="shared" si="21"/>
        <v>0.51399999999999979</v>
      </c>
      <c r="AM39" s="37">
        <v>274.5</v>
      </c>
      <c r="AN39" s="37">
        <f t="shared" si="91"/>
        <v>0.2782500000000141</v>
      </c>
      <c r="AO39" s="37">
        <f t="shared" si="9"/>
        <v>0.2782500000000141</v>
      </c>
      <c r="AP39" s="44">
        <f t="shared" si="10"/>
        <v>0.79225000000001389</v>
      </c>
      <c r="AQ39" s="37"/>
      <c r="AR39" s="37"/>
      <c r="AS39" s="9">
        <f>IF(OR(AP39&lt;(AR36-1.5*AR38),AP39&gt;(AR37+1.5*AR38)),1,0)</f>
        <v>1</v>
      </c>
      <c r="AT39" s="44">
        <v>18.5</v>
      </c>
      <c r="AU39" s="37"/>
      <c r="AV39" s="37"/>
      <c r="AW39" s="9">
        <f>IF(OR(AT39&lt;(AV36-1.5*AV38),AT39&gt;(AV37+1.5*AV38)),1,0)</f>
        <v>1</v>
      </c>
      <c r="AX39" s="44">
        <f t="shared" si="11"/>
        <v>23.35121489428801</v>
      </c>
      <c r="AY39" s="37"/>
      <c r="AZ39" s="37">
        <v>5.0999999999999996</v>
      </c>
      <c r="BA39" s="37"/>
      <c r="BB39" s="37"/>
      <c r="BC39" s="52">
        <f>IF(OR(AZ39&lt;(BB36-1.5*BB38),AZ39&gt;(BB37+1.5*BB38)),1,0)</f>
        <v>0</v>
      </c>
      <c r="BD39" s="6"/>
      <c r="BE39" s="6"/>
      <c r="BF39" s="6"/>
      <c r="BG39" s="6"/>
      <c r="BH39" s="6"/>
      <c r="BI39" s="6"/>
      <c r="BJ39" s="6"/>
      <c r="BK39" s="6"/>
      <c r="BL39" s="6"/>
      <c r="BM39" s="6"/>
      <c r="BN39" s="6"/>
      <c r="BO39" s="6"/>
      <c r="BP39" s="6"/>
      <c r="BQ39" s="6"/>
      <c r="BR39" s="6"/>
      <c r="BS39" s="6"/>
    </row>
    <row r="40" spans="1:71" x14ac:dyDescent="0.25">
      <c r="D40" s="51"/>
      <c r="E40" s="25">
        <v>120</v>
      </c>
      <c r="F40" s="6" t="s">
        <v>85</v>
      </c>
      <c r="G40" s="6">
        <v>37</v>
      </c>
      <c r="H40" s="38">
        <v>280.5</v>
      </c>
      <c r="I40" s="38">
        <f t="shared" si="0"/>
        <v>273.42174999999997</v>
      </c>
      <c r="J40" s="38">
        <f t="shared" si="7"/>
        <v>7.0782500000000255</v>
      </c>
      <c r="K40" s="38">
        <v>232.2</v>
      </c>
      <c r="L40" s="38">
        <v>237.1</v>
      </c>
      <c r="M40" s="38">
        <f t="shared" si="58"/>
        <v>4.9000000000000057</v>
      </c>
      <c r="N40" s="38">
        <f t="shared" ref="N40" si="98">AVERAGE(M40:M43)</f>
        <v>3.3749999999999929</v>
      </c>
      <c r="O40" s="38">
        <f t="shared" si="74"/>
        <v>48.300000000000011</v>
      </c>
      <c r="P40" s="38">
        <v>285.5</v>
      </c>
      <c r="Q40" s="38">
        <v>257</v>
      </c>
      <c r="R40" s="38">
        <f t="shared" si="2"/>
        <v>19.900000000000006</v>
      </c>
      <c r="S40" s="38">
        <f t="shared" ref="S40" si="99">AVERAGE(R40:R43)</f>
        <v>19.975000000000009</v>
      </c>
      <c r="T40" s="38">
        <v>13.34</v>
      </c>
      <c r="U40" s="38">
        <v>10.46</v>
      </c>
      <c r="V40" s="38">
        <v>10.95</v>
      </c>
      <c r="W40" s="38">
        <f t="shared" si="3"/>
        <v>0.48999999999999844</v>
      </c>
      <c r="X40" s="38">
        <f t="shared" ref="X40" si="100">AVERAGE(W40:W43)</f>
        <v>0.47999999999999909</v>
      </c>
      <c r="Y40" s="38"/>
      <c r="Z40" s="38">
        <v>13.85</v>
      </c>
      <c r="AA40" s="38">
        <v>18.32</v>
      </c>
      <c r="AB40" s="38">
        <f t="shared" si="8"/>
        <v>4.4700000000000006</v>
      </c>
      <c r="AC40" s="38">
        <f t="shared" ref="AC40" si="101">AVERAGE(AB40:AB43)</f>
        <v>4.4575000000000014</v>
      </c>
      <c r="AD40" s="38">
        <v>13.61</v>
      </c>
      <c r="AE40" s="38">
        <v>13.512</v>
      </c>
      <c r="AF40" s="38"/>
      <c r="AG40" s="38">
        <f t="shared" si="89"/>
        <v>5.3900000000000041</v>
      </c>
      <c r="AH40" s="38">
        <f t="shared" si="90"/>
        <v>29.760000000000012</v>
      </c>
      <c r="AI40" s="38">
        <v>0.77400000000000002</v>
      </c>
      <c r="AJ40" s="38">
        <v>1.0429999999999999</v>
      </c>
      <c r="AK40" s="38">
        <v>2.2069999999999999</v>
      </c>
      <c r="AL40" s="38">
        <f t="shared" si="21"/>
        <v>0.3899999999999999</v>
      </c>
      <c r="AM40" s="38">
        <v>273.66000000000003</v>
      </c>
      <c r="AN40" s="38">
        <f t="shared" si="91"/>
        <v>0.23825000000005048</v>
      </c>
      <c r="AO40" s="38">
        <f t="shared" si="9"/>
        <v>0.23825000000005048</v>
      </c>
      <c r="AP40" s="38">
        <f t="shared" si="10"/>
        <v>0.62825000000005038</v>
      </c>
      <c r="AQ40" s="38">
        <f>AVERAGE(AP40:AP43)</f>
        <v>0.50000000000003053</v>
      </c>
      <c r="AR40" s="38">
        <f>QUARTILE(AP40:AP43,1)</f>
        <v>0.44300000000004297</v>
      </c>
      <c r="AS40" s="6">
        <f>IF(OR(AP40&lt;(AR40-1.5*AR42),AP40&gt;(AR41+1.5*AR42)),1,0)</f>
        <v>0</v>
      </c>
      <c r="AT40" s="38">
        <v>18.5</v>
      </c>
      <c r="AU40" s="38">
        <f t="shared" ref="AU40:BA40" si="102">AVERAGE(AT40:AT43)</f>
        <v>19.125</v>
      </c>
      <c r="AV40" s="38">
        <f>QUARTILE(AT40:AT43,1)</f>
        <v>18.5</v>
      </c>
      <c r="AW40" s="6">
        <f>IF(OR(AT40&lt;(AV40-1.5*AV42),AT40&gt;(AV41+1.5*AV42)),1,0)</f>
        <v>0</v>
      </c>
      <c r="AX40" s="38">
        <f t="shared" si="11"/>
        <v>29.446876243531264</v>
      </c>
      <c r="AY40" s="38"/>
      <c r="AZ40" s="38">
        <v>4.28</v>
      </c>
      <c r="BA40" s="38">
        <f t="shared" si="102"/>
        <v>3.8925000000000001</v>
      </c>
      <c r="BB40" s="38">
        <f>QUARTILE(AZ40:AZ43,1)</f>
        <v>3.0024999999999999</v>
      </c>
      <c r="BC40" s="54">
        <f>IF(OR(AZ40&lt;(BB40-1.5*BB42),AZ40&gt;(BB41+1.5*BB42)),1,0)</f>
        <v>0</v>
      </c>
      <c r="BD40" s="6"/>
      <c r="BE40" s="6"/>
      <c r="BF40" s="6"/>
      <c r="BG40" s="6"/>
      <c r="BH40" s="6"/>
      <c r="BI40" s="6"/>
      <c r="BJ40" s="6"/>
      <c r="BK40" s="6"/>
      <c r="BL40" s="6"/>
      <c r="BM40" s="6"/>
      <c r="BN40" s="6"/>
      <c r="BO40" s="6"/>
      <c r="BP40" s="6"/>
      <c r="BQ40" s="6"/>
      <c r="BR40" s="6"/>
      <c r="BS40" s="6"/>
    </row>
    <row r="41" spans="1:71" x14ac:dyDescent="0.25">
      <c r="D41" s="51"/>
      <c r="E41" s="25"/>
      <c r="F41" s="6" t="s">
        <v>86</v>
      </c>
      <c r="G41" s="6">
        <v>38</v>
      </c>
      <c r="H41" s="38">
        <v>281.60000000000002</v>
      </c>
      <c r="I41" s="38">
        <f t="shared" si="0"/>
        <v>274.52175</v>
      </c>
      <c r="J41" s="38">
        <f t="shared" si="7"/>
        <v>7.0782500000000255</v>
      </c>
      <c r="K41" s="38">
        <v>228.9</v>
      </c>
      <c r="L41" s="38">
        <v>231.1</v>
      </c>
      <c r="M41" s="38">
        <f t="shared" si="58"/>
        <v>2.1999999999999886</v>
      </c>
      <c r="N41" s="38">
        <f t="shared" ref="N41" si="103">STDEV(M40:M43)</f>
        <v>1.1324751652906193</v>
      </c>
      <c r="O41" s="38">
        <f t="shared" si="74"/>
        <v>52.700000000000017</v>
      </c>
      <c r="P41" s="38">
        <v>283.89999999999998</v>
      </c>
      <c r="Q41" s="38">
        <v>251.3</v>
      </c>
      <c r="R41" s="38">
        <f t="shared" si="2"/>
        <v>20.200000000000017</v>
      </c>
      <c r="S41" s="38">
        <f t="shared" ref="S41" si="104">STDEV(R40:R43)</f>
        <v>0.22173557826084864</v>
      </c>
      <c r="T41" s="38">
        <v>13.37</v>
      </c>
      <c r="U41" s="38">
        <f>T41-Y41</f>
        <v>10.5</v>
      </c>
      <c r="V41" s="38">
        <v>10.95</v>
      </c>
      <c r="W41" s="38">
        <f t="shared" si="3"/>
        <v>0.44999999999999929</v>
      </c>
      <c r="X41" s="38">
        <f t="shared" ref="X41" si="105">STDEV(W40:W43)</f>
        <v>3.8297084310253478E-2</v>
      </c>
      <c r="Y41" s="38">
        <v>2.87</v>
      </c>
      <c r="Z41" s="38">
        <v>13.84</v>
      </c>
      <c r="AA41" s="38">
        <v>18.3</v>
      </c>
      <c r="AB41" s="38">
        <f t="shared" si="8"/>
        <v>4.4600000000000009</v>
      </c>
      <c r="AC41" s="38">
        <f t="shared" ref="AC41" si="106">STDEV(AB40:AB43)</f>
        <v>1.892969448600176E-2</v>
      </c>
      <c r="AD41" s="38">
        <v>13.51</v>
      </c>
      <c r="AE41" s="38">
        <v>13.435</v>
      </c>
      <c r="AF41" s="38"/>
      <c r="AG41" s="38">
        <f t="shared" si="89"/>
        <v>2.6499999999999879</v>
      </c>
      <c r="AH41" s="38">
        <f t="shared" si="90"/>
        <v>27.310000000000006</v>
      </c>
      <c r="AI41" s="38">
        <v>0.76900000000000002</v>
      </c>
      <c r="AJ41" s="38">
        <v>1.0449999999999999</v>
      </c>
      <c r="AK41" s="38">
        <v>2.0710000000000002</v>
      </c>
      <c r="AL41" s="38">
        <f t="shared" si="21"/>
        <v>0.25700000000000023</v>
      </c>
      <c r="AM41" s="38">
        <v>274.62</v>
      </c>
      <c r="AN41" s="38">
        <f t="shared" si="91"/>
        <v>9.8250000000007276E-2</v>
      </c>
      <c r="AO41" s="38">
        <f t="shared" si="9"/>
        <v>9.8250000000007276E-2</v>
      </c>
      <c r="AP41" s="38">
        <f t="shared" si="10"/>
        <v>0.3552500000000075</v>
      </c>
      <c r="AQ41" s="38">
        <f>STDEV(AP40:AP43)</f>
        <v>0.11565573915721931</v>
      </c>
      <c r="AR41" s="38">
        <f>QUARTILE(AP40:AP43,3)</f>
        <v>0.56525000000001957</v>
      </c>
      <c r="AS41" s="6">
        <f>IF(OR(AP41&lt;(AR40-1.5*AR42),AP41&gt;(AR41+1.5*AR42)),1,0)</f>
        <v>0</v>
      </c>
      <c r="AT41" s="38">
        <v>20</v>
      </c>
      <c r="AU41" s="38">
        <f t="shared" ref="AU41:BA41" si="107">STDEV(AT40:AT43)</f>
        <v>0.75</v>
      </c>
      <c r="AV41" s="38">
        <f>QUARTILE(AT40:AT43,3)</f>
        <v>19.625</v>
      </c>
      <c r="AW41" s="6">
        <f>IF(OR(AT41&lt;(AV40-1.5*AV42),AT41&gt;(AV41+1.5*AV42)),1,0)</f>
        <v>0</v>
      </c>
      <c r="AX41" s="38">
        <f t="shared" si="11"/>
        <v>56.298381421532945</v>
      </c>
      <c r="AY41" s="38"/>
      <c r="AZ41" s="38">
        <v>2.98</v>
      </c>
      <c r="BA41" s="38">
        <f t="shared" si="107"/>
        <v>1.1169415084655654</v>
      </c>
      <c r="BB41" s="38">
        <f>QUARTILE(AZ40:AZ43,3)</f>
        <v>4.5350000000000001</v>
      </c>
      <c r="BC41" s="54">
        <f>IF(OR(AZ41&lt;(BB40-1.5*BB42),AZ41&gt;(BB41+1.5*BB42)),1,0)</f>
        <v>0</v>
      </c>
      <c r="BD41" s="6"/>
      <c r="BE41" s="6"/>
      <c r="BF41" s="6"/>
      <c r="BG41" s="6"/>
      <c r="BH41" s="6"/>
      <c r="BI41" s="6"/>
      <c r="BJ41" s="6"/>
      <c r="BK41" s="6"/>
      <c r="BL41" s="6"/>
      <c r="BM41" s="6"/>
      <c r="BN41" s="6"/>
      <c r="BO41" s="6"/>
      <c r="BP41" s="6"/>
      <c r="BQ41" s="6"/>
      <c r="BR41" s="6"/>
      <c r="BS41" s="6"/>
    </row>
    <row r="42" spans="1:71" x14ac:dyDescent="0.25">
      <c r="D42" s="51"/>
      <c r="E42" s="25"/>
      <c r="F42" s="6" t="s">
        <v>87</v>
      </c>
      <c r="G42" s="6">
        <v>39</v>
      </c>
      <c r="H42" s="38">
        <v>279.39999999999998</v>
      </c>
      <c r="I42" s="38">
        <f t="shared" si="0"/>
        <v>272.32174999999995</v>
      </c>
      <c r="J42" s="38">
        <f t="shared" si="7"/>
        <v>7.0782500000000255</v>
      </c>
      <c r="K42" s="38">
        <v>226.8</v>
      </c>
      <c r="L42" s="38">
        <v>230.2</v>
      </c>
      <c r="M42" s="38">
        <f t="shared" si="58"/>
        <v>3.3999999999999773</v>
      </c>
      <c r="N42" s="38"/>
      <c r="O42" s="38">
        <f t="shared" si="74"/>
        <v>52.599999999999966</v>
      </c>
      <c r="P42" s="38">
        <v>283</v>
      </c>
      <c r="Q42" s="38">
        <v>250.3</v>
      </c>
      <c r="R42" s="38">
        <f t="shared" si="2"/>
        <v>20.100000000000023</v>
      </c>
      <c r="S42" s="38"/>
      <c r="T42" s="38">
        <v>13.47</v>
      </c>
      <c r="U42" s="38">
        <v>10.59</v>
      </c>
      <c r="V42" s="38">
        <v>11.04</v>
      </c>
      <c r="W42" s="38">
        <f t="shared" si="3"/>
        <v>0.44999999999999929</v>
      </c>
      <c r="X42" s="38"/>
      <c r="Y42" s="38"/>
      <c r="Z42" s="38">
        <v>13.95</v>
      </c>
      <c r="AA42" s="38">
        <v>18.420000000000002</v>
      </c>
      <c r="AB42" s="38">
        <f t="shared" si="8"/>
        <v>4.4700000000000024</v>
      </c>
      <c r="AC42" s="38"/>
      <c r="AD42" s="38">
        <v>13.66</v>
      </c>
      <c r="AE42" s="38">
        <v>13.599</v>
      </c>
      <c r="AF42" s="38"/>
      <c r="AG42" s="38">
        <f t="shared" si="89"/>
        <v>3.8499999999999766</v>
      </c>
      <c r="AH42" s="38">
        <f t="shared" si="90"/>
        <v>28.42</v>
      </c>
      <c r="AI42" s="38">
        <v>0.75900000000000001</v>
      </c>
      <c r="AJ42" s="38">
        <v>1.02</v>
      </c>
      <c r="AK42" s="38">
        <v>2.1429999999999998</v>
      </c>
      <c r="AL42" s="38">
        <f t="shared" si="21"/>
        <v>0.36399999999999977</v>
      </c>
      <c r="AM42" s="38">
        <v>272.43</v>
      </c>
      <c r="AN42" s="38">
        <f t="shared" si="91"/>
        <v>0.10825000000005502</v>
      </c>
      <c r="AO42" s="38">
        <f t="shared" si="9"/>
        <v>0.10825000000005502</v>
      </c>
      <c r="AP42" s="38">
        <f t="shared" si="10"/>
        <v>0.47225000000005479</v>
      </c>
      <c r="AQ42" s="38"/>
      <c r="AR42" s="38">
        <f>AR41-AR40</f>
        <v>0.1222499999999766</v>
      </c>
      <c r="AS42" s="6">
        <f>IF(OR(AP42&lt;(AR40-1.5*AR42),AP42&gt;(AR41+1.5*AR42)),1,0)</f>
        <v>0</v>
      </c>
      <c r="AT42" s="38">
        <v>19.5</v>
      </c>
      <c r="AU42" s="38"/>
      <c r="AV42" s="38">
        <f>AV41-AV40</f>
        <v>1.125</v>
      </c>
      <c r="AW42" s="6">
        <f>IF(OR(AT42&lt;(AV40-1.5*AV42),AT42&gt;(AV41+1.5*AV42)),1,0)</f>
        <v>0</v>
      </c>
      <c r="AX42" s="38">
        <f t="shared" si="11"/>
        <v>41.291688724187907</v>
      </c>
      <c r="AY42" s="38"/>
      <c r="AZ42" s="38">
        <v>3.01</v>
      </c>
      <c r="BA42" s="38"/>
      <c r="BB42" s="38">
        <f>BB41-BB40</f>
        <v>1.5325000000000002</v>
      </c>
      <c r="BC42" s="54">
        <f>IF(OR(AZ42&lt;(BB40-1.5*BB42),AZ42&gt;(BB41+1.5*BB42)),1,0)</f>
        <v>0</v>
      </c>
      <c r="BD42" s="6"/>
      <c r="BE42" s="6"/>
      <c r="BF42" s="6"/>
      <c r="BG42" s="6"/>
      <c r="BH42" s="6"/>
      <c r="BI42" s="6"/>
      <c r="BJ42" s="6"/>
      <c r="BK42" s="6"/>
      <c r="BL42" s="6"/>
      <c r="BM42" s="6"/>
      <c r="BN42" s="6"/>
      <c r="BO42" s="6"/>
      <c r="BP42" s="6"/>
      <c r="BQ42" s="6"/>
      <c r="BR42" s="6"/>
      <c r="BS42" s="6"/>
    </row>
    <row r="43" spans="1:71" x14ac:dyDescent="0.25">
      <c r="C43">
        <v>120</v>
      </c>
      <c r="D43" s="51"/>
      <c r="E43" s="25"/>
      <c r="F43" s="6" t="s">
        <v>88</v>
      </c>
      <c r="G43" s="6">
        <v>40</v>
      </c>
      <c r="H43" s="38">
        <v>271.3</v>
      </c>
      <c r="I43" s="38">
        <f t="shared" si="0"/>
        <v>264.22174999999999</v>
      </c>
      <c r="J43" s="38">
        <f t="shared" si="7"/>
        <v>7.0782500000000255</v>
      </c>
      <c r="K43" s="38">
        <v>221.3</v>
      </c>
      <c r="L43" s="38">
        <v>224.3</v>
      </c>
      <c r="M43" s="38">
        <f t="shared" si="58"/>
        <v>3</v>
      </c>
      <c r="N43" s="38"/>
      <c r="O43" s="38">
        <f t="shared" si="74"/>
        <v>50</v>
      </c>
      <c r="P43" s="38">
        <v>274.10000000000002</v>
      </c>
      <c r="Q43" s="38">
        <v>244</v>
      </c>
      <c r="R43" s="38">
        <f t="shared" si="2"/>
        <v>19.699999999999989</v>
      </c>
      <c r="S43" s="38"/>
      <c r="T43" s="38">
        <v>13.26</v>
      </c>
      <c r="U43" s="38">
        <v>10.4</v>
      </c>
      <c r="V43" s="38">
        <v>10.93</v>
      </c>
      <c r="W43" s="38">
        <f t="shared" si="3"/>
        <v>0.52999999999999936</v>
      </c>
      <c r="X43" s="38"/>
      <c r="Y43" s="38"/>
      <c r="Z43" s="38">
        <v>13.84</v>
      </c>
      <c r="AA43" s="38">
        <v>18.27</v>
      </c>
      <c r="AB43" s="38">
        <f t="shared" si="8"/>
        <v>4.43</v>
      </c>
      <c r="AC43" s="38"/>
      <c r="AD43" s="38">
        <v>13.45</v>
      </c>
      <c r="AE43" s="38">
        <v>13.414</v>
      </c>
      <c r="AF43" s="38"/>
      <c r="AG43" s="38">
        <f t="shared" si="89"/>
        <v>3.5299999999999994</v>
      </c>
      <c r="AH43" s="38">
        <f t="shared" si="90"/>
        <v>27.659999999999989</v>
      </c>
      <c r="AI43" s="38">
        <v>0.79100000000000004</v>
      </c>
      <c r="AJ43" s="38">
        <v>1.034</v>
      </c>
      <c r="AK43" s="38">
        <v>2.2109999999999999</v>
      </c>
      <c r="AL43" s="38">
        <f t="shared" si="21"/>
        <v>0.38599999999999979</v>
      </c>
      <c r="AM43" s="38">
        <v>264.38</v>
      </c>
      <c r="AN43" s="38">
        <f t="shared" si="91"/>
        <v>0.15825000000000955</v>
      </c>
      <c r="AO43" s="38">
        <f t="shared" si="9"/>
        <v>0.15825000000000955</v>
      </c>
      <c r="AP43" s="38">
        <f t="shared" si="10"/>
        <v>0.54425000000000934</v>
      </c>
      <c r="AQ43" s="38"/>
      <c r="AR43" s="38"/>
      <c r="AS43" s="6">
        <f>IF(OR(AP43&lt;(AR40-1.5*AR42),AP43&gt;(AR41+1.5*AR42)),1,0)</f>
        <v>0</v>
      </c>
      <c r="AT43" s="38">
        <v>18.5</v>
      </c>
      <c r="AU43" s="38"/>
      <c r="AV43" s="38"/>
      <c r="AW43" s="6">
        <f>IF(OR(AT43&lt;(AV40-1.5*AV42),AT43&gt;(AV41+1.5*AV42)),1,0)</f>
        <v>0</v>
      </c>
      <c r="AX43" s="38">
        <f t="shared" si="11"/>
        <v>33.9917317409273</v>
      </c>
      <c r="AY43" s="38"/>
      <c r="AZ43" s="38">
        <v>5.3</v>
      </c>
      <c r="BA43" s="38"/>
      <c r="BB43" s="38"/>
      <c r="BC43" s="54">
        <f>IF(OR(AZ43&lt;(BB40-1.5*BB42),AZ43&gt;(BB41+1.5*BB42)),1,0)</f>
        <v>0</v>
      </c>
      <c r="BD43" s="6"/>
      <c r="BE43" s="6"/>
      <c r="BF43" s="6"/>
      <c r="BG43" s="6"/>
      <c r="BH43" s="6"/>
      <c r="BI43" s="6"/>
      <c r="BJ43" s="6"/>
      <c r="BK43" s="6"/>
      <c r="BL43" s="6"/>
      <c r="BM43" s="6"/>
      <c r="BN43" s="6"/>
      <c r="BO43" s="6"/>
      <c r="BP43" s="6"/>
      <c r="BQ43" s="6"/>
      <c r="BR43" s="6"/>
      <c r="BS43" s="6"/>
    </row>
    <row r="44" spans="1:71" x14ac:dyDescent="0.25">
      <c r="D44" s="51"/>
      <c r="E44" s="33">
        <v>144</v>
      </c>
      <c r="F44" s="32" t="s">
        <v>89</v>
      </c>
      <c r="G44" s="32">
        <v>41</v>
      </c>
      <c r="H44" s="37">
        <v>275.3</v>
      </c>
      <c r="I44" s="37">
        <f t="shared" si="0"/>
        <v>268.22174999999999</v>
      </c>
      <c r="J44" s="37">
        <f t="shared" si="7"/>
        <v>7.0782500000000255</v>
      </c>
      <c r="K44" s="37">
        <v>226.9</v>
      </c>
      <c r="L44" s="37">
        <v>230.2</v>
      </c>
      <c r="M44" s="37">
        <f t="shared" si="58"/>
        <v>3.2999999999999829</v>
      </c>
      <c r="N44" s="37">
        <f t="shared" ref="N44" si="108">AVERAGE(M44:M47)</f>
        <v>3.4499999999999957</v>
      </c>
      <c r="O44" s="37">
        <f t="shared" si="74"/>
        <v>48.400000000000006</v>
      </c>
      <c r="P44" s="37">
        <v>278.60000000000002</v>
      </c>
      <c r="Q44" s="37">
        <v>250.2</v>
      </c>
      <c r="R44" s="37">
        <f t="shared" si="2"/>
        <v>20</v>
      </c>
      <c r="S44" s="37">
        <f t="shared" ref="S44" si="109">AVERAGE(R44:R47)</f>
        <v>19.950000000000003</v>
      </c>
      <c r="T44" s="37">
        <v>13.37</v>
      </c>
      <c r="U44" s="37">
        <v>10.5</v>
      </c>
      <c r="V44" s="37">
        <v>11</v>
      </c>
      <c r="W44" s="37">
        <f t="shared" si="3"/>
        <v>0.5</v>
      </c>
      <c r="X44" s="37">
        <f t="shared" ref="X44" si="110">AVERAGE(W44:W47)</f>
        <v>0.47999999999999954</v>
      </c>
      <c r="Y44" s="37"/>
      <c r="Z44" s="37">
        <v>13.9</v>
      </c>
      <c r="AA44" s="37">
        <v>18.350000000000001</v>
      </c>
      <c r="AB44" s="37">
        <f t="shared" si="8"/>
        <v>4.4500000000000011</v>
      </c>
      <c r="AC44" s="37">
        <f t="shared" ref="AC44" si="111">AVERAGE(AB44:AB47)</f>
        <v>4.4749999999999996</v>
      </c>
      <c r="AD44" s="37">
        <v>13.68</v>
      </c>
      <c r="AE44" s="37">
        <v>13.513999999999999</v>
      </c>
      <c r="AF44" s="37"/>
      <c r="AG44" s="37">
        <f t="shared" si="89"/>
        <v>3.7999999999999829</v>
      </c>
      <c r="AH44" s="37">
        <f t="shared" si="90"/>
        <v>28.249999999999986</v>
      </c>
      <c r="AI44" s="37">
        <v>0.76</v>
      </c>
      <c r="AJ44" s="37">
        <v>0.79200000000000004</v>
      </c>
      <c r="AK44" s="37">
        <v>1.8660000000000001</v>
      </c>
      <c r="AL44" s="37">
        <f t="shared" si="21"/>
        <v>0.31400000000000006</v>
      </c>
      <c r="AM44" s="37">
        <v>268.44</v>
      </c>
      <c r="AN44" s="37">
        <f t="shared" si="91"/>
        <v>0.21825000000001182</v>
      </c>
      <c r="AO44" s="37">
        <f t="shared" si="9"/>
        <v>0.21825000000001182</v>
      </c>
      <c r="AP44" s="37">
        <f t="shared" si="10"/>
        <v>0.53225000000001188</v>
      </c>
      <c r="AQ44" s="37">
        <f>AVERAGE(AP44:AP47)</f>
        <v>0.52768750000001685</v>
      </c>
      <c r="AR44" s="37">
        <f>QUARTILE(AP44:AP47,1)</f>
        <v>0.4551875000000089</v>
      </c>
      <c r="AS44" s="32">
        <f>IF(OR(AP44&lt;(AR44-1.5*AR46),AP44&gt;(AR45+1.5*AR46)),1,0)</f>
        <v>0</v>
      </c>
      <c r="AT44" s="37">
        <v>18.5</v>
      </c>
      <c r="AU44" s="37">
        <f t="shared" ref="AU44:BA44" si="112">AVERAGE(AT44:AT47)</f>
        <v>18.375</v>
      </c>
      <c r="AV44" s="37">
        <f>QUARTILE(AT44:AT47,1)</f>
        <v>17.75</v>
      </c>
      <c r="AW44" s="32">
        <f>IF(OR(AT44&lt;(AV44-1.5*AV46),AT44&gt;(AV45+1.5*AV46)),1,0)</f>
        <v>0</v>
      </c>
      <c r="AX44" s="37">
        <f t="shared" si="11"/>
        <v>34.758102395490063</v>
      </c>
      <c r="AY44" s="37"/>
      <c r="AZ44" s="37">
        <v>2.33</v>
      </c>
      <c r="BA44" s="37">
        <f t="shared" si="112"/>
        <v>3.5774999999999997</v>
      </c>
      <c r="BB44" s="37">
        <f>QUARTILE(AZ44:AZ47,1)</f>
        <v>2.1100000000000003</v>
      </c>
      <c r="BC44" s="52">
        <f>IF(OR(AZ44&lt;(BB44-1.5*BB46),AZ44&gt;(BB45+1.5*BB46)),1,0)</f>
        <v>0</v>
      </c>
      <c r="BD44" s="6"/>
      <c r="BE44" s="6"/>
      <c r="BF44" s="6"/>
      <c r="BG44" s="6"/>
      <c r="BH44" s="6"/>
      <c r="BI44" s="6"/>
      <c r="BJ44" s="6"/>
      <c r="BK44" s="6"/>
      <c r="BL44" s="6"/>
      <c r="BM44" s="6"/>
      <c r="BN44" s="6"/>
      <c r="BO44" s="6"/>
      <c r="BP44" s="6"/>
      <c r="BQ44" s="6"/>
      <c r="BR44" s="6"/>
      <c r="BS44" s="6"/>
    </row>
    <row r="45" spans="1:71" x14ac:dyDescent="0.25">
      <c r="D45" s="51"/>
      <c r="E45" s="33"/>
      <c r="F45" s="32" t="s">
        <v>90</v>
      </c>
      <c r="G45" s="32">
        <v>42</v>
      </c>
      <c r="H45" s="37">
        <v>268.89999999999998</v>
      </c>
      <c r="I45" s="37">
        <f t="shared" si="0"/>
        <v>261.82174999999995</v>
      </c>
      <c r="J45" s="37">
        <f t="shared" si="7"/>
        <v>7.0782500000000255</v>
      </c>
      <c r="K45" s="37">
        <v>226.9</v>
      </c>
      <c r="L45" s="37">
        <v>230.1</v>
      </c>
      <c r="M45" s="37">
        <f t="shared" si="58"/>
        <v>3.1999999999999886</v>
      </c>
      <c r="N45" s="37">
        <f t="shared" ref="N45" si="113">STDEV(M44:M47)</f>
        <v>0.58022983951764795</v>
      </c>
      <c r="O45" s="37">
        <f t="shared" si="74"/>
        <v>41.999999999999972</v>
      </c>
      <c r="P45" s="37">
        <v>272.2</v>
      </c>
      <c r="Q45" s="37">
        <v>250.1</v>
      </c>
      <c r="R45" s="37">
        <f t="shared" si="2"/>
        <v>20</v>
      </c>
      <c r="S45" s="37">
        <f t="shared" ref="S45" si="114">STDEV(R44:R47)</f>
        <v>0.251661147842344</v>
      </c>
      <c r="T45" s="37">
        <v>13.26</v>
      </c>
      <c r="U45" s="37">
        <v>10.4</v>
      </c>
      <c r="V45" s="37">
        <v>10.95</v>
      </c>
      <c r="W45" s="37">
        <f t="shared" si="3"/>
        <v>0.54999999999999893</v>
      </c>
      <c r="X45" s="37">
        <f t="shared" ref="X45" si="115">STDEV(W44:W47)</f>
        <v>6.2716292407422686E-2</v>
      </c>
      <c r="Y45" s="37"/>
      <c r="Z45" s="37">
        <v>13.84</v>
      </c>
      <c r="AA45" s="37">
        <v>18.32</v>
      </c>
      <c r="AB45" s="37">
        <f t="shared" si="8"/>
        <v>4.4800000000000004</v>
      </c>
      <c r="AC45" s="37">
        <f t="shared" ref="AC45" si="116">STDEV(AB44:AB47)</f>
        <v>1.7320508075687892E-2</v>
      </c>
      <c r="AD45" s="37">
        <v>13.46</v>
      </c>
      <c r="AE45" s="37">
        <v>13.458</v>
      </c>
      <c r="AF45" s="37"/>
      <c r="AG45" s="37">
        <f t="shared" si="89"/>
        <v>3.7499999999999876</v>
      </c>
      <c r="AH45" s="37">
        <f t="shared" si="90"/>
        <v>28.229999999999986</v>
      </c>
      <c r="AI45" s="37">
        <v>0.78400000000000003</v>
      </c>
      <c r="AJ45" s="37">
        <v>0.78800000000000003</v>
      </c>
      <c r="AK45" s="37">
        <v>1.998</v>
      </c>
      <c r="AL45" s="37">
        <f t="shared" si="21"/>
        <v>0.42599999999999993</v>
      </c>
      <c r="AM45" s="37">
        <v>262.11</v>
      </c>
      <c r="AN45" s="37">
        <f t="shared" si="91"/>
        <v>0.28825000000006185</v>
      </c>
      <c r="AO45" s="37">
        <f t="shared" si="9"/>
        <v>0.28825000000006185</v>
      </c>
      <c r="AP45" s="37">
        <f t="shared" si="10"/>
        <v>0.71425000000006178</v>
      </c>
      <c r="AQ45" s="37">
        <f>STDEV(AP44:AP47)</f>
        <v>0.21581071712268438</v>
      </c>
      <c r="AR45" s="37">
        <f>QUARTILE(AP44:AP47,3)</f>
        <v>0.65875000000001083</v>
      </c>
      <c r="AS45" s="32">
        <f>IF(OR(AP45&lt;(AR44-1.5*AR46),AP45&gt;(AR45+1.5*AR46)),1,0)</f>
        <v>0</v>
      </c>
      <c r="AT45" s="37">
        <v>17</v>
      </c>
      <c r="AU45" s="37">
        <f t="shared" ref="AU45:BA45" si="117">STDEV(AT44:AT47)</f>
        <v>1.25</v>
      </c>
      <c r="AV45" s="37">
        <f>QUARTILE(AT44:AT47,3)</f>
        <v>18.875</v>
      </c>
      <c r="AW45" s="32">
        <f>IF(OR(AT45&lt;(AV44-1.5*AV46),AT45&gt;(AV45+1.5*AV46)),1,0)</f>
        <v>0</v>
      </c>
      <c r="AX45" s="37">
        <f t="shared" si="11"/>
        <v>23.801190059500918</v>
      </c>
      <c r="AY45" s="37"/>
      <c r="AZ45" s="37">
        <v>5.48</v>
      </c>
      <c r="BA45" s="37">
        <f t="shared" si="117"/>
        <v>1.9891602080610145</v>
      </c>
      <c r="BB45" s="37">
        <f>QUARTILE(AZ44:AZ47,3)</f>
        <v>5.1574999999999998</v>
      </c>
      <c r="BC45" s="52">
        <f>IF(OR(AZ45&lt;(BB44-1.5*BB46),AZ45&gt;(BB45+1.5*BB46)),1,0)</f>
        <v>0</v>
      </c>
      <c r="BD45" s="6"/>
      <c r="BE45" s="6"/>
      <c r="BF45" s="6"/>
      <c r="BG45" s="6"/>
      <c r="BH45" s="6"/>
      <c r="BI45" s="6"/>
      <c r="BJ45" s="6"/>
      <c r="BK45" s="6"/>
      <c r="BL45" s="6"/>
      <c r="BM45" s="6"/>
      <c r="BN45" s="6"/>
      <c r="BO45" s="6"/>
      <c r="BP45" s="6"/>
      <c r="BQ45" s="6"/>
      <c r="BR45" s="6"/>
      <c r="BS45" s="6"/>
    </row>
    <row r="46" spans="1:71" x14ac:dyDescent="0.25">
      <c r="D46" s="51"/>
      <c r="E46" s="33"/>
      <c r="F46" s="32" t="s">
        <v>91</v>
      </c>
      <c r="G46" s="32">
        <v>43</v>
      </c>
      <c r="H46" s="37">
        <v>281.8</v>
      </c>
      <c r="I46" s="37">
        <f t="shared" si="0"/>
        <v>274.72174999999999</v>
      </c>
      <c r="J46" s="37">
        <f t="shared" si="7"/>
        <v>7.0782500000000255</v>
      </c>
      <c r="K46" s="37">
        <v>227.5</v>
      </c>
      <c r="L46" s="37">
        <v>231.8</v>
      </c>
      <c r="M46" s="37">
        <f t="shared" si="58"/>
        <v>4.3000000000000114</v>
      </c>
      <c r="N46" s="62"/>
      <c r="O46" s="37">
        <f t="shared" si="74"/>
        <v>54.300000000000011</v>
      </c>
      <c r="P46" s="37">
        <v>286.2</v>
      </c>
      <c r="Q46" s="37">
        <v>252</v>
      </c>
      <c r="R46" s="37">
        <f t="shared" si="2"/>
        <v>20.199999999999989</v>
      </c>
      <c r="S46" s="37"/>
      <c r="T46" s="37">
        <v>13.38</v>
      </c>
      <c r="U46" s="37">
        <v>10.52</v>
      </c>
      <c r="V46" s="37">
        <v>10.99</v>
      </c>
      <c r="W46" s="37">
        <f t="shared" si="3"/>
        <v>0.47000000000000064</v>
      </c>
      <c r="X46" s="62"/>
      <c r="Y46" s="62"/>
      <c r="Z46" s="37">
        <v>13.86</v>
      </c>
      <c r="AA46" s="37">
        <v>18.34</v>
      </c>
      <c r="AB46" s="37">
        <f t="shared" si="8"/>
        <v>4.4800000000000004</v>
      </c>
      <c r="AC46" s="37"/>
      <c r="AD46" s="37">
        <v>13.55</v>
      </c>
      <c r="AE46" s="37">
        <v>13.457000000000001</v>
      </c>
      <c r="AF46" s="37"/>
      <c r="AG46" s="37">
        <f t="shared" si="89"/>
        <v>4.770000000000012</v>
      </c>
      <c r="AH46" s="37">
        <f t="shared" si="90"/>
        <v>29.45</v>
      </c>
      <c r="AI46" s="37">
        <v>0.77400000000000002</v>
      </c>
      <c r="AJ46" s="37">
        <v>0.77900000000000003</v>
      </c>
      <c r="AK46" s="37">
        <v>1.9550000000000001</v>
      </c>
      <c r="AL46" s="37">
        <f t="shared" si="21"/>
        <v>0.40200000000000014</v>
      </c>
      <c r="AM46" s="37">
        <v>274.95999999999998</v>
      </c>
      <c r="AN46" s="37">
        <f t="shared" si="91"/>
        <v>0.23824999999999363</v>
      </c>
      <c r="AO46" s="37">
        <f t="shared" si="9"/>
        <v>0.23824999999999363</v>
      </c>
      <c r="AP46" s="37">
        <f t="shared" si="10"/>
        <v>0.64024999999999377</v>
      </c>
      <c r="AQ46" s="62"/>
      <c r="AR46" s="37">
        <f>AR45-AR44</f>
        <v>0.20356250000000192</v>
      </c>
      <c r="AS46" s="32">
        <f>IF(OR(AP46&lt;(AR44-1.5*AR46),AP46&gt;(AR45+1.5*AR46)),1,0)</f>
        <v>0</v>
      </c>
      <c r="AT46" s="37">
        <v>18</v>
      </c>
      <c r="AU46" s="37"/>
      <c r="AV46" s="37">
        <f>AV45-AV44</f>
        <v>1.125</v>
      </c>
      <c r="AW46" s="32">
        <f>IF(OR(AT46&lt;(AV44-1.5*AV46),AT46&gt;(AV45+1.5*AV46)),1,0)</f>
        <v>0</v>
      </c>
      <c r="AX46" s="37">
        <f t="shared" si="11"/>
        <v>28.114017961733971</v>
      </c>
      <c r="AY46" s="11">
        <f>AVERAGE(AX4:AX6,AX8:AX13,AX15:AX21,AX23:AX24,AX26:AX38,AX40:AX47)</f>
        <v>47.941211602343436</v>
      </c>
      <c r="AZ46" s="37">
        <v>5.05</v>
      </c>
      <c r="BA46" s="62"/>
      <c r="BB46" s="37">
        <f>BB45-BB44</f>
        <v>3.0474999999999994</v>
      </c>
      <c r="BC46" s="52">
        <f>IF(OR(AZ46&lt;(BB44-1.5*BB46),AZ46&gt;(BB45+1.5*BB46)),1,0)</f>
        <v>0</v>
      </c>
      <c r="BD46" s="6"/>
      <c r="BE46" s="6"/>
      <c r="BF46" s="6"/>
      <c r="BG46" s="13"/>
      <c r="BH46" s="6"/>
      <c r="BI46" s="6"/>
      <c r="BJ46" s="6"/>
      <c r="BK46" s="6"/>
      <c r="BL46" s="6"/>
      <c r="BM46" s="13"/>
      <c r="BN46" s="6"/>
      <c r="BO46" s="6"/>
      <c r="BP46" s="6"/>
      <c r="BQ46" s="6"/>
      <c r="BR46" s="6"/>
      <c r="BS46" s="13"/>
    </row>
    <row r="47" spans="1:71" ht="15.75" thickBot="1" x14ac:dyDescent="0.3">
      <c r="C47">
        <v>144</v>
      </c>
      <c r="D47" s="55"/>
      <c r="E47" s="34"/>
      <c r="F47" s="35" t="s">
        <v>92</v>
      </c>
      <c r="G47" s="35">
        <v>44</v>
      </c>
      <c r="H47" s="40">
        <v>265.5</v>
      </c>
      <c r="I47" s="40">
        <f t="shared" si="0"/>
        <v>258.42174999999997</v>
      </c>
      <c r="J47" s="40">
        <f t="shared" si="7"/>
        <v>7.0782500000000255</v>
      </c>
      <c r="K47" s="40">
        <v>223.2</v>
      </c>
      <c r="L47" s="40">
        <v>226.2</v>
      </c>
      <c r="M47" s="40">
        <f t="shared" si="58"/>
        <v>3</v>
      </c>
      <c r="N47" s="63"/>
      <c r="O47" s="40">
        <f t="shared" si="74"/>
        <v>42.300000000000011</v>
      </c>
      <c r="P47" s="40">
        <v>267</v>
      </c>
      <c r="Q47" s="40">
        <v>245.8</v>
      </c>
      <c r="R47" s="40">
        <f t="shared" si="2"/>
        <v>19.600000000000023</v>
      </c>
      <c r="S47" s="40"/>
      <c r="T47" s="40">
        <v>13.44</v>
      </c>
      <c r="U47" s="40">
        <v>10.55</v>
      </c>
      <c r="V47" s="40">
        <v>10.95</v>
      </c>
      <c r="W47" s="40">
        <f t="shared" si="3"/>
        <v>0.39999999999999858</v>
      </c>
      <c r="X47" s="63"/>
      <c r="Y47" s="63"/>
      <c r="Z47" s="40">
        <v>13.82</v>
      </c>
      <c r="AA47" s="40">
        <v>18.309999999999999</v>
      </c>
      <c r="AB47" s="40">
        <f t="shared" si="8"/>
        <v>4.4899999999999984</v>
      </c>
      <c r="AC47" s="40"/>
      <c r="AD47" s="40">
        <v>13.56</v>
      </c>
      <c r="AE47" s="40">
        <v>13.513999999999999</v>
      </c>
      <c r="AF47" s="40"/>
      <c r="AG47" s="40">
        <f t="shared" si="89"/>
        <v>3.3999999999999986</v>
      </c>
      <c r="AH47" s="40">
        <f t="shared" si="90"/>
        <v>27.49000000000002</v>
      </c>
      <c r="AI47" s="40">
        <v>0.77800000000000002</v>
      </c>
      <c r="AJ47" s="40">
        <v>0.77</v>
      </c>
      <c r="AK47" s="40">
        <v>1.772</v>
      </c>
      <c r="AL47" s="40">
        <f t="shared" si="21"/>
        <v>0.22399999999999998</v>
      </c>
      <c r="AM47" s="40">
        <v>257.58</v>
      </c>
      <c r="AN47" s="40">
        <f t="shared" si="91"/>
        <v>-0.84174999999999045</v>
      </c>
      <c r="AO47" s="40">
        <v>0</v>
      </c>
      <c r="AP47" s="40">
        <f t="shared" si="10"/>
        <v>0.22399999999999998</v>
      </c>
      <c r="AQ47" s="63"/>
      <c r="AR47" s="40"/>
      <c r="AS47" s="35">
        <f>IF(OR(AP47&lt;(AR44-1.5*AR46),AP47&gt;(AR45+1.5*AR46)),1,0)</f>
        <v>0</v>
      </c>
      <c r="AT47" s="40">
        <v>20</v>
      </c>
      <c r="AU47" s="40"/>
      <c r="AV47" s="40"/>
      <c r="AW47" s="35">
        <f>IF(OR(AT47&lt;(AV44-1.5*AV46),AT47&gt;(AV45+1.5*AV46)),1,0)</f>
        <v>0</v>
      </c>
      <c r="AX47" s="40">
        <f t="shared" si="11"/>
        <v>89.285714285714292</v>
      </c>
      <c r="AY47" s="12">
        <f>STDEV(AX4:AX6,AX8:AX13,AX15:AX21,AX23:AX24,AX26:AX38,AX40:AX47)</f>
        <v>17.260265472306394</v>
      </c>
      <c r="AZ47" s="40">
        <v>1.45</v>
      </c>
      <c r="BA47" s="63"/>
      <c r="BB47" s="40"/>
      <c r="BC47" s="56">
        <f>IF(OR(AZ47&lt;(BB44-1.5*BB46),AZ47&gt;(BB45+1.5*BB46)),1,0)</f>
        <v>0</v>
      </c>
      <c r="BD47" s="6"/>
      <c r="BE47" s="6"/>
      <c r="BF47" s="6"/>
      <c r="BG47" s="13"/>
      <c r="BH47" s="6"/>
      <c r="BI47" s="6"/>
      <c r="BJ47" s="6"/>
      <c r="BK47" s="6"/>
      <c r="BL47" s="6"/>
      <c r="BM47" s="13"/>
      <c r="BN47" s="6"/>
      <c r="BO47" s="6"/>
      <c r="BP47" s="6"/>
      <c r="BQ47" s="6"/>
      <c r="BR47" s="6"/>
      <c r="BS47" s="13"/>
    </row>
    <row r="48" spans="1:71" x14ac:dyDescent="0.25">
      <c r="A48" s="19"/>
      <c r="B48" s="19"/>
      <c r="D48" s="49" t="s">
        <v>93</v>
      </c>
      <c r="E48" s="29">
        <v>0</v>
      </c>
      <c r="F48" s="8" t="s">
        <v>94</v>
      </c>
      <c r="G48" s="8">
        <v>45</v>
      </c>
      <c r="H48" s="41">
        <v>276.5</v>
      </c>
      <c r="I48" s="41">
        <f t="shared" si="0"/>
        <v>269.42174999999997</v>
      </c>
      <c r="J48" s="41">
        <f t="shared" si="7"/>
        <v>7.0782500000000255</v>
      </c>
      <c r="K48" s="41">
        <v>223.2</v>
      </c>
      <c r="L48" s="41">
        <v>226.2</v>
      </c>
      <c r="M48" s="41">
        <f t="shared" si="58"/>
        <v>3</v>
      </c>
      <c r="N48" s="41">
        <f t="shared" ref="N48" si="118">AVERAGE(M48:M51)</f>
        <v>4.5499999999999972</v>
      </c>
      <c r="O48" s="41">
        <f t="shared" si="74"/>
        <v>53.300000000000011</v>
      </c>
      <c r="P48" s="41">
        <v>279.5</v>
      </c>
      <c r="Q48" s="41">
        <v>246.2</v>
      </c>
      <c r="R48" s="41">
        <f t="shared" si="2"/>
        <v>20</v>
      </c>
      <c r="S48" s="41">
        <f t="shared" ref="S48" si="119">AVERAGE(R48:R51)</f>
        <v>20.049999999999997</v>
      </c>
      <c r="T48" s="41">
        <v>13.34</v>
      </c>
      <c r="U48" s="41">
        <f>T48-Y48</f>
        <v>10.469999999999999</v>
      </c>
      <c r="V48" s="41">
        <v>10.94</v>
      </c>
      <c r="W48" s="41">
        <f t="shared" si="3"/>
        <v>0.47000000000000064</v>
      </c>
      <c r="X48" s="41">
        <f t="shared" ref="X48" si="120">AVERAGE(W48:W51)</f>
        <v>0.48499999999999988</v>
      </c>
      <c r="Y48" s="41">
        <v>2.87</v>
      </c>
      <c r="Z48" s="41">
        <v>13.79</v>
      </c>
      <c r="AA48" s="41">
        <v>18.23</v>
      </c>
      <c r="AB48" s="41">
        <f t="shared" si="8"/>
        <v>4.4400000000000013</v>
      </c>
      <c r="AC48" s="41">
        <f t="shared" ref="AC48" si="121">AVERAGE(AB48:AB51)</f>
        <v>4.4749999999999996</v>
      </c>
      <c r="AD48" s="41">
        <v>13.51</v>
      </c>
      <c r="AE48" s="41">
        <v>13.417</v>
      </c>
      <c r="AF48" s="41"/>
      <c r="AG48" s="41">
        <f t="shared" si="89"/>
        <v>3.4700000000000006</v>
      </c>
      <c r="AH48" s="41">
        <f t="shared" si="90"/>
        <v>27.91</v>
      </c>
      <c r="AI48" s="41">
        <v>0.77200000000000002</v>
      </c>
      <c r="AJ48" s="41">
        <v>1.054</v>
      </c>
      <c r="AK48" s="41">
        <v>2.1579999999999999</v>
      </c>
      <c r="AL48" s="41">
        <f t="shared" si="21"/>
        <v>0.33199999999999985</v>
      </c>
      <c r="AM48" s="41">
        <v>268.77999999999997</v>
      </c>
      <c r="AN48" s="41">
        <f t="shared" si="91"/>
        <v>-0.64175000000000182</v>
      </c>
      <c r="AO48" s="41">
        <v>0</v>
      </c>
      <c r="AP48" s="41">
        <f>AO48+AL48</f>
        <v>0.33199999999999985</v>
      </c>
      <c r="AQ48" s="41">
        <f>AVERAGE(AP48:AP51)</f>
        <v>0.64218750000001545</v>
      </c>
      <c r="AR48" s="41">
        <f>QUARTILE(AP48:AP51,1)</f>
        <v>0.49418750000000378</v>
      </c>
      <c r="AS48" s="8">
        <f>IF(OR(AP48&lt;(AR48-1.5*AR50),AP48&gt;(AR49+1.5*AR50)),1,0)</f>
        <v>0</v>
      </c>
      <c r="AT48" s="46">
        <v>17.5</v>
      </c>
      <c r="AU48" s="47">
        <f>AVERAGE(AT49:AT51)</f>
        <v>18</v>
      </c>
      <c r="AV48" s="47">
        <f>QUARTILE(AT48:AT51,1)</f>
        <v>17.875</v>
      </c>
      <c r="AW48" s="15">
        <f>IF(OR(AT48&lt;(AV48-1.5*AV50),AT48&gt;(AV49+1.5*AV50)),1,0)</f>
        <v>1</v>
      </c>
      <c r="AX48" s="46">
        <f t="shared" si="11"/>
        <v>52.710843373494001</v>
      </c>
      <c r="AY48" s="41"/>
      <c r="AZ48" s="47">
        <v>1.54</v>
      </c>
      <c r="BA48" s="47">
        <f>AVERAGE(AZ48,AZ50:AZ51)</f>
        <v>1.4566666666666668</v>
      </c>
      <c r="BB48" s="47">
        <f>QUARTILE(AZ48:AZ51,1)</f>
        <v>1.4675</v>
      </c>
      <c r="BC48" s="58">
        <f>IF(OR(AZ48&lt;(BB48-1.5*BB50),AZ48&gt;(BB49+1.5*BB50)),1,0)</f>
        <v>0</v>
      </c>
      <c r="BD48" s="6"/>
      <c r="BE48" s="6"/>
      <c r="BF48" s="6"/>
      <c r="BG48" s="6"/>
      <c r="BH48" s="6"/>
      <c r="BI48" s="6"/>
      <c r="BJ48" s="6"/>
      <c r="BK48" s="6"/>
      <c r="BL48" s="6"/>
      <c r="BM48" s="6"/>
      <c r="BN48" s="6"/>
      <c r="BO48" s="6"/>
      <c r="BP48" s="6"/>
      <c r="BQ48" s="6"/>
      <c r="BR48" s="6"/>
      <c r="BS48" s="6"/>
    </row>
    <row r="49" spans="1:71" ht="15" customHeight="1" x14ac:dyDescent="0.25">
      <c r="A49" s="19"/>
      <c r="B49" s="19"/>
      <c r="D49" s="51"/>
      <c r="E49" s="25"/>
      <c r="F49" s="6" t="s">
        <v>95</v>
      </c>
      <c r="G49" s="6">
        <v>46</v>
      </c>
      <c r="H49" s="38">
        <v>277.89999999999998</v>
      </c>
      <c r="I49" s="38">
        <f t="shared" si="0"/>
        <v>270.82174999999995</v>
      </c>
      <c r="J49" s="38">
        <f t="shared" si="7"/>
        <v>7.0782500000000255</v>
      </c>
      <c r="K49" s="38">
        <v>224</v>
      </c>
      <c r="L49" s="38">
        <v>230</v>
      </c>
      <c r="M49" s="38">
        <f t="shared" si="58"/>
        <v>6</v>
      </c>
      <c r="N49" s="38">
        <f t="shared" ref="N49" si="122">STDEV(M48:M51)</f>
        <v>2.242766149200587</v>
      </c>
      <c r="O49" s="38">
        <v>53.9</v>
      </c>
      <c r="P49" s="38">
        <v>283.89999999999998</v>
      </c>
      <c r="Q49" s="38">
        <v>250.1</v>
      </c>
      <c r="R49" s="38">
        <f t="shared" si="2"/>
        <v>20.099999999999994</v>
      </c>
      <c r="S49" s="38">
        <f t="shared" ref="S49" si="123">STDEV(R48:R51)</f>
        <v>5.7735026918959292E-2</v>
      </c>
      <c r="T49" s="38">
        <v>13.31</v>
      </c>
      <c r="U49" s="38">
        <v>10.43</v>
      </c>
      <c r="V49" s="38">
        <v>11</v>
      </c>
      <c r="W49" s="38">
        <f t="shared" si="3"/>
        <v>0.57000000000000028</v>
      </c>
      <c r="X49" s="38">
        <f t="shared" ref="X49" si="124">STDEV(W48:W51)</f>
        <v>5.8022983951764348E-2</v>
      </c>
      <c r="Y49" s="38"/>
      <c r="Z49" s="38">
        <v>13.91</v>
      </c>
      <c r="AA49" s="38">
        <v>18.41</v>
      </c>
      <c r="AB49" s="38">
        <f t="shared" si="8"/>
        <v>4.5</v>
      </c>
      <c r="AC49" s="38">
        <f t="shared" ref="AC49" si="125">STDEV(AB48:AB51)</f>
        <v>2.516611478423518E-2</v>
      </c>
      <c r="AD49" s="38">
        <v>13.53</v>
      </c>
      <c r="AE49" s="38">
        <v>13.419</v>
      </c>
      <c r="AF49" s="38"/>
      <c r="AG49" s="38">
        <f t="shared" si="89"/>
        <v>6.57</v>
      </c>
      <c r="AH49" s="38">
        <f t="shared" si="90"/>
        <v>31.169999999999995</v>
      </c>
      <c r="AI49" s="38">
        <v>0.78600000000000003</v>
      </c>
      <c r="AJ49" s="38">
        <v>1.036</v>
      </c>
      <c r="AK49" s="38">
        <v>2.3029999999999999</v>
      </c>
      <c r="AL49" s="38">
        <f t="shared" si="21"/>
        <v>0.48099999999999987</v>
      </c>
      <c r="AM49" s="38">
        <v>271.11</v>
      </c>
      <c r="AN49" s="38">
        <f t="shared" si="91"/>
        <v>0.28825000000006185</v>
      </c>
      <c r="AO49" s="38">
        <f t="shared" si="9"/>
        <v>0.28825000000006185</v>
      </c>
      <c r="AP49" s="38">
        <f>AO49+AL49</f>
        <v>0.76925000000006172</v>
      </c>
      <c r="AQ49" s="38">
        <f>STDEV(AP48:AP51)</f>
        <v>0.25687159365138829</v>
      </c>
      <c r="AR49" s="38">
        <f>QUARTILE(AP48:AP51,3)</f>
        <v>0.80675000000004504</v>
      </c>
      <c r="AS49" s="6">
        <f>IF(OR(AP49&lt;(AR48-1.5*AR50),AP49&gt;(AR49+1.5*AR50)),1,0)</f>
        <v>0</v>
      </c>
      <c r="AT49" s="45">
        <v>18</v>
      </c>
      <c r="AU49" s="45">
        <f>STDEV(AT49:AT51)</f>
        <v>0</v>
      </c>
      <c r="AV49" s="45">
        <f>QUARTILE(AT48:AT51,3)</f>
        <v>18</v>
      </c>
      <c r="AW49" s="5">
        <f>IF(OR(AT49&lt;(AV48-1.5*AV50),AT49&gt;(AV49+1.5*AV50)),1,0)</f>
        <v>0</v>
      </c>
      <c r="AX49" s="38">
        <f t="shared" si="11"/>
        <v>23.399415014622758</v>
      </c>
      <c r="AY49" s="38"/>
      <c r="AZ49" s="44">
        <v>4.16</v>
      </c>
      <c r="BA49" s="45">
        <f>STDEV(AZ48,AZ50:AZ51)</f>
        <v>0.18009256878986732</v>
      </c>
      <c r="BB49" s="45">
        <f>QUARTILE(AZ48:AZ51,3)</f>
        <v>2.2250000000000001</v>
      </c>
      <c r="BC49" s="53">
        <f>IF(OR(AZ49&lt;(BB48-1.5*BB50),AZ49&gt;(BB49+1.5*BB50)),1,0)</f>
        <v>1</v>
      </c>
      <c r="BD49" s="6"/>
      <c r="BE49" s="6"/>
      <c r="BF49" s="6"/>
      <c r="BG49" s="6"/>
      <c r="BH49" s="6"/>
      <c r="BI49" s="6"/>
      <c r="BJ49" s="6"/>
      <c r="BK49" s="6"/>
      <c r="BL49" s="16"/>
      <c r="BM49" s="6"/>
      <c r="BN49" s="6"/>
      <c r="BO49" s="6"/>
      <c r="BP49" s="6"/>
      <c r="BQ49" s="6"/>
      <c r="BR49" s="6"/>
      <c r="BS49" s="6"/>
    </row>
    <row r="50" spans="1:71" x14ac:dyDescent="0.25">
      <c r="A50" s="20"/>
      <c r="B50" s="20"/>
      <c r="D50" s="51"/>
      <c r="E50" s="25"/>
      <c r="F50" s="6" t="s">
        <v>96</v>
      </c>
      <c r="G50" s="6">
        <v>47</v>
      </c>
      <c r="H50" s="38">
        <v>257.5</v>
      </c>
      <c r="I50" s="38">
        <f t="shared" si="0"/>
        <v>250.42175</v>
      </c>
      <c r="J50" s="38">
        <f t="shared" si="7"/>
        <v>7.078249999999997</v>
      </c>
      <c r="K50" s="38">
        <v>225.7</v>
      </c>
      <c r="L50" s="38">
        <v>232.6</v>
      </c>
      <c r="M50" s="38">
        <f t="shared" si="58"/>
        <v>6.9000000000000057</v>
      </c>
      <c r="N50" s="38"/>
      <c r="O50" s="38">
        <f>H50-K50</f>
        <v>31.800000000000011</v>
      </c>
      <c r="P50" s="38">
        <v>264.2</v>
      </c>
      <c r="Q50" s="38">
        <v>252.6</v>
      </c>
      <c r="R50" s="38">
        <f t="shared" si="2"/>
        <v>20</v>
      </c>
      <c r="S50" s="38"/>
      <c r="T50" s="38">
        <v>13.27</v>
      </c>
      <c r="U50" s="38">
        <v>10.38</v>
      </c>
      <c r="V50" s="38">
        <v>10.84</v>
      </c>
      <c r="W50" s="38">
        <f t="shared" si="3"/>
        <v>0.45999999999999908</v>
      </c>
      <c r="X50" s="38"/>
      <c r="Y50" s="38"/>
      <c r="Z50" s="38">
        <v>13.74</v>
      </c>
      <c r="AA50" s="38">
        <v>18.22</v>
      </c>
      <c r="AB50" s="38">
        <f t="shared" si="8"/>
        <v>4.4799999999999986</v>
      </c>
      <c r="AC50" s="38"/>
      <c r="AD50" s="38">
        <v>13.42</v>
      </c>
      <c r="AE50" s="38">
        <v>13.398999999999999</v>
      </c>
      <c r="AF50" s="38"/>
      <c r="AG50" s="38">
        <f t="shared" si="89"/>
        <v>7.3600000000000048</v>
      </c>
      <c r="AH50" s="38">
        <f t="shared" si="90"/>
        <v>31.840000000000003</v>
      </c>
      <c r="AI50" s="38">
        <v>0.78700000000000003</v>
      </c>
      <c r="AJ50" s="38">
        <v>1.0449999999999999</v>
      </c>
      <c r="AK50" s="38">
        <v>2.2330000000000001</v>
      </c>
      <c r="AL50" s="38">
        <f t="shared" si="21"/>
        <v>0.40100000000000013</v>
      </c>
      <c r="AM50" s="38">
        <v>250.94</v>
      </c>
      <c r="AN50" s="38">
        <f t="shared" si="91"/>
        <v>0.51824999999999477</v>
      </c>
      <c r="AO50" s="38">
        <f>AN50</f>
        <v>0.51824999999999477</v>
      </c>
      <c r="AP50" s="38">
        <f t="shared" si="10"/>
        <v>0.9192499999999949</v>
      </c>
      <c r="AQ50" s="38"/>
      <c r="AR50" s="38">
        <f>AR49-AR48</f>
        <v>0.31256250000004127</v>
      </c>
      <c r="AS50" s="6">
        <f>IF(OR(AP50&lt;(AR48-1.5*AR50),AP50&gt;(AR49+1.5*AR50)),1,0)</f>
        <v>0</v>
      </c>
      <c r="AT50" s="45">
        <v>18</v>
      </c>
      <c r="AU50" s="45"/>
      <c r="AV50" s="45">
        <f>AV49-AV48</f>
        <v>0.125</v>
      </c>
      <c r="AW50" s="5">
        <f>IF(OR(AT50&lt;(AV48-1.5*AV50),AT50&gt;(AV49+1.5*AV50)),1,0)</f>
        <v>0</v>
      </c>
      <c r="AX50" s="38">
        <f t="shared" si="11"/>
        <v>19.581180310035464</v>
      </c>
      <c r="AY50" s="38"/>
      <c r="AZ50" s="45">
        <v>1.58</v>
      </c>
      <c r="BA50" s="45"/>
      <c r="BB50" s="45">
        <f>BB49-BB48</f>
        <v>0.75750000000000006</v>
      </c>
      <c r="BC50" s="54">
        <f>IF(OR(AZ50&lt;(BB48-1.5*BB50),AZ50&gt;(BB49+1.5*BB50)),1,0)</f>
        <v>0</v>
      </c>
      <c r="BD50" s="6"/>
      <c r="BE50" s="6"/>
      <c r="BF50" s="6"/>
      <c r="BG50" s="6"/>
      <c r="BH50" s="6"/>
      <c r="BI50" s="6"/>
      <c r="BJ50" s="6"/>
      <c r="BK50" s="6"/>
      <c r="BL50" s="16"/>
      <c r="BM50" s="6"/>
      <c r="BN50" s="6"/>
      <c r="BO50" s="6"/>
      <c r="BP50" s="6"/>
      <c r="BQ50" s="6"/>
      <c r="BR50" s="6"/>
      <c r="BS50" s="6"/>
    </row>
    <row r="51" spans="1:71" x14ac:dyDescent="0.25">
      <c r="A51" s="20"/>
      <c r="B51" s="20"/>
      <c r="C51">
        <v>0</v>
      </c>
      <c r="D51" s="51"/>
      <c r="E51" s="25"/>
      <c r="F51" s="6" t="s">
        <v>97</v>
      </c>
      <c r="G51" s="6">
        <v>48</v>
      </c>
      <c r="H51" s="38">
        <v>265.8</v>
      </c>
      <c r="I51" s="38">
        <f t="shared" si="0"/>
        <v>258.72174999999999</v>
      </c>
      <c r="J51" s="38">
        <f t="shared" si="7"/>
        <v>7.0782500000000255</v>
      </c>
      <c r="K51" s="38">
        <f>H51-O51</f>
        <v>223.70000000000002</v>
      </c>
      <c r="L51" s="38">
        <v>226</v>
      </c>
      <c r="M51" s="38">
        <f t="shared" si="58"/>
        <v>2.2999999999999829</v>
      </c>
      <c r="N51" s="38"/>
      <c r="O51" s="38">
        <v>42.1</v>
      </c>
      <c r="P51" s="38">
        <v>268.3</v>
      </c>
      <c r="Q51" s="38">
        <v>246.1</v>
      </c>
      <c r="R51" s="38">
        <f t="shared" si="2"/>
        <v>20.099999999999994</v>
      </c>
      <c r="S51" s="38"/>
      <c r="T51" s="38">
        <v>13.27</v>
      </c>
      <c r="U51" s="38">
        <f>T51-Y51</f>
        <v>10.42</v>
      </c>
      <c r="V51" s="38">
        <v>10.86</v>
      </c>
      <c r="W51" s="38">
        <f t="shared" si="3"/>
        <v>0.4399999999999995</v>
      </c>
      <c r="X51" s="38"/>
      <c r="Y51" s="38">
        <v>2.85</v>
      </c>
      <c r="Z51" s="38">
        <v>13.73</v>
      </c>
      <c r="AA51" s="38">
        <v>18.21</v>
      </c>
      <c r="AB51" s="38">
        <f t="shared" si="8"/>
        <v>4.4800000000000004</v>
      </c>
      <c r="AC51" s="38"/>
      <c r="AD51" s="38">
        <v>13.52</v>
      </c>
      <c r="AE51" s="38">
        <v>13.398999999999999</v>
      </c>
      <c r="AF51" s="38"/>
      <c r="AG51" s="38">
        <f t="shared" si="89"/>
        <v>2.7399999999999824</v>
      </c>
      <c r="AH51" s="38">
        <f t="shared" si="90"/>
        <v>27.319999999999975</v>
      </c>
      <c r="AI51" s="38">
        <v>0.77100000000000002</v>
      </c>
      <c r="AJ51" s="38">
        <v>1.0209999999999999</v>
      </c>
      <c r="AK51" s="38">
        <v>2.052</v>
      </c>
      <c r="AL51" s="38">
        <f t="shared" si="21"/>
        <v>0.26000000000000012</v>
      </c>
      <c r="AM51" s="38">
        <v>259.01</v>
      </c>
      <c r="AN51" s="38">
        <f t="shared" si="91"/>
        <v>0.288250000000005</v>
      </c>
      <c r="AO51" s="38">
        <f t="shared" si="9"/>
        <v>0.288250000000005</v>
      </c>
      <c r="AP51" s="38">
        <f t="shared" si="10"/>
        <v>0.54825000000000512</v>
      </c>
      <c r="AQ51" s="38"/>
      <c r="AR51" s="38"/>
      <c r="AS51" s="6">
        <f>IF(OR(AP51&lt;(AR48-1.5*AR50),AP51&gt;(AR49+1.5*AR50)),1,0)</f>
        <v>0</v>
      </c>
      <c r="AT51" s="45">
        <v>18</v>
      </c>
      <c r="AU51" s="45"/>
      <c r="AV51" s="45"/>
      <c r="AW51" s="5">
        <f>IF(OR(AT51&lt;(AV48-1.5*AV50),AT51&gt;(AV49+1.5*AV50)),1,0)</f>
        <v>0</v>
      </c>
      <c r="AX51" s="38">
        <f t="shared" si="11"/>
        <v>32.831737346100923</v>
      </c>
      <c r="AY51" s="38"/>
      <c r="AZ51" s="45">
        <v>1.25</v>
      </c>
      <c r="BA51" s="45"/>
      <c r="BB51" s="45"/>
      <c r="BC51" s="54">
        <f>IF(OR(AZ51&lt;(BB48-1.5*BB50),AZ51&gt;(BB49+1.5*BB50)),1,0)</f>
        <v>0</v>
      </c>
      <c r="BD51" s="6"/>
      <c r="BE51" s="6"/>
      <c r="BF51" s="6"/>
      <c r="BG51" s="6"/>
      <c r="BH51" s="6"/>
      <c r="BI51" s="6"/>
      <c r="BJ51" s="6"/>
      <c r="BK51" s="6"/>
      <c r="BL51" s="6"/>
      <c r="BM51" s="6"/>
      <c r="BN51" s="6"/>
      <c r="BO51" s="6"/>
      <c r="BP51" s="6"/>
      <c r="BQ51" s="6"/>
      <c r="BR51" s="6"/>
      <c r="BS51" s="6"/>
    </row>
    <row r="52" spans="1:71" x14ac:dyDescent="0.25">
      <c r="A52" s="20"/>
      <c r="B52" s="20"/>
      <c r="D52" s="51"/>
      <c r="E52" s="33">
        <v>1</v>
      </c>
      <c r="F52" s="32" t="s">
        <v>98</v>
      </c>
      <c r="G52" s="32">
        <v>49</v>
      </c>
      <c r="H52" s="37">
        <v>284.60000000000002</v>
      </c>
      <c r="I52" s="37">
        <f t="shared" si="0"/>
        <v>277.52175</v>
      </c>
      <c r="J52" s="37">
        <f t="shared" si="7"/>
        <v>7.0782500000000255</v>
      </c>
      <c r="K52" s="37">
        <f>H52-O52</f>
        <v>232.10000000000002</v>
      </c>
      <c r="L52" s="37">
        <v>234.6</v>
      </c>
      <c r="M52" s="37">
        <f t="shared" si="58"/>
        <v>2.4999999999999716</v>
      </c>
      <c r="N52" s="37">
        <f t="shared" ref="N52" si="126">AVERAGE(M52:M55)</f>
        <v>2.8500000000000014</v>
      </c>
      <c r="O52" s="37">
        <v>52.5</v>
      </c>
      <c r="P52" s="37">
        <v>287.10000000000002</v>
      </c>
      <c r="Q52" s="37">
        <v>254.7</v>
      </c>
      <c r="R52" s="37">
        <f t="shared" si="2"/>
        <v>20.099999999999994</v>
      </c>
      <c r="S52" s="37">
        <f t="shared" ref="S52" si="127">AVERAGE(R52:R55)</f>
        <v>20.074999999999996</v>
      </c>
      <c r="T52" s="37">
        <v>13.3</v>
      </c>
      <c r="U52" s="37">
        <v>10.43</v>
      </c>
      <c r="V52" s="37">
        <v>10.87</v>
      </c>
      <c r="W52" s="37">
        <f t="shared" si="3"/>
        <v>0.4399999999999995</v>
      </c>
      <c r="X52" s="37">
        <f t="shared" ref="X52" si="128">AVERAGE(W52:W55)</f>
        <v>0.49249999999999972</v>
      </c>
      <c r="Y52" s="37"/>
      <c r="Z52" s="37">
        <v>13.73</v>
      </c>
      <c r="AA52" s="37">
        <v>18.25</v>
      </c>
      <c r="AB52" s="37">
        <f t="shared" si="8"/>
        <v>4.5199999999999996</v>
      </c>
      <c r="AC52" s="37">
        <f t="shared" ref="AC52" si="129">AVERAGE(AB52:AB55)</f>
        <v>4.495000000000001</v>
      </c>
      <c r="AD52" s="37">
        <v>13.53</v>
      </c>
      <c r="AE52" s="37">
        <v>13.42</v>
      </c>
      <c r="AF52" s="37"/>
      <c r="AG52" s="37">
        <f t="shared" si="89"/>
        <v>2.9399999999999711</v>
      </c>
      <c r="AH52" s="37">
        <f t="shared" si="90"/>
        <v>27.559999999999963</v>
      </c>
      <c r="AI52" s="37">
        <v>0.75600000000000001</v>
      </c>
      <c r="AJ52" s="37">
        <v>1.016</v>
      </c>
      <c r="AK52" s="37">
        <v>2.0499999999999998</v>
      </c>
      <c r="AL52" s="37">
        <f t="shared" si="21"/>
        <v>0.2779999999999998</v>
      </c>
      <c r="AM52" s="37">
        <v>277.45999999999998</v>
      </c>
      <c r="AN52" s="37">
        <f t="shared" si="91"/>
        <v>-6.1750000000017735E-2</v>
      </c>
      <c r="AO52" s="37">
        <v>0</v>
      </c>
      <c r="AP52" s="37">
        <f t="shared" si="10"/>
        <v>0.2779999999999998</v>
      </c>
      <c r="AQ52" s="37">
        <f>AVERAGE(AP52:AP55)</f>
        <v>0.35631250000000636</v>
      </c>
      <c r="AR52" s="37">
        <f>QUARTILE(AP52:AP55,1)</f>
        <v>0.27474999999999983</v>
      </c>
      <c r="AS52" s="32">
        <f>IF(OR(AP52&lt;(AR52-1.5*AR54),AP52&gt;(AR53+1.5*AR54)),1,0)</f>
        <v>0</v>
      </c>
      <c r="AT52" s="37">
        <v>18.5</v>
      </c>
      <c r="AU52" s="37">
        <f t="shared" ref="AU52:BA52" si="130">AVERAGE(AT52:AT55)</f>
        <v>19.25</v>
      </c>
      <c r="AV52" s="37">
        <f>QUARTILE(AT52:AT55,1)</f>
        <v>18.875</v>
      </c>
      <c r="AW52" s="32">
        <f>IF(OR(AT52&lt;(AV52-1.5*AV54),AT52&gt;(AV53+1.5*AV54)),1,0)</f>
        <v>0</v>
      </c>
      <c r="AX52" s="37">
        <f t="shared" si="11"/>
        <v>66.546762589928107</v>
      </c>
      <c r="AY52" s="37"/>
      <c r="AZ52" s="37">
        <v>1.27</v>
      </c>
      <c r="BA52" s="37">
        <f t="shared" si="130"/>
        <v>1.9224999999999999</v>
      </c>
      <c r="BB52" s="37">
        <f>QUARTILE(AZ52:AZ55,1)</f>
        <v>1.4424999999999999</v>
      </c>
      <c r="BC52" s="52">
        <f>IF(OR(AZ52&lt;(BB52-1.5*BB54),AZ52&gt;(BB53+1.5*BB54)),1,0)</f>
        <v>0</v>
      </c>
      <c r="BD52" s="6"/>
      <c r="BE52" s="6"/>
      <c r="BF52" s="6"/>
      <c r="BG52" s="6"/>
      <c r="BH52" s="6"/>
      <c r="BI52" s="6"/>
      <c r="BJ52" s="6"/>
      <c r="BK52" s="6"/>
      <c r="BL52" s="6"/>
      <c r="BM52" s="6"/>
      <c r="BN52" s="6"/>
      <c r="BO52" s="6"/>
      <c r="BP52" s="6"/>
      <c r="BQ52" s="6"/>
      <c r="BR52" s="6"/>
      <c r="BS52" s="6"/>
    </row>
    <row r="53" spans="1:71" x14ac:dyDescent="0.25">
      <c r="A53" s="20"/>
      <c r="B53" s="20"/>
      <c r="D53" s="51"/>
      <c r="E53" s="33"/>
      <c r="F53" s="32" t="s">
        <v>99</v>
      </c>
      <c r="G53" s="32">
        <v>50</v>
      </c>
      <c r="H53" s="37">
        <v>272.2</v>
      </c>
      <c r="I53" s="37">
        <f t="shared" si="0"/>
        <v>265.12174999999996</v>
      </c>
      <c r="J53" s="37">
        <f t="shared" si="7"/>
        <v>7.0782500000000255</v>
      </c>
      <c r="K53" s="37">
        <v>221.6</v>
      </c>
      <c r="L53" s="37">
        <v>223.5</v>
      </c>
      <c r="M53" s="37">
        <f t="shared" si="58"/>
        <v>1.9000000000000057</v>
      </c>
      <c r="N53" s="37">
        <f t="shared" ref="N53" si="131">STDEV(M52:M55)</f>
        <v>1.3228756555322998</v>
      </c>
      <c r="O53" s="37">
        <f>H53-K53</f>
        <v>50.599999999999994</v>
      </c>
      <c r="P53" s="37">
        <v>274</v>
      </c>
      <c r="Q53" s="37">
        <v>243.5</v>
      </c>
      <c r="R53" s="37">
        <f t="shared" si="2"/>
        <v>20</v>
      </c>
      <c r="S53" s="37">
        <f t="shared" ref="S53" si="132">STDEV(R52:R55)</f>
        <v>4.9999999999997158E-2</v>
      </c>
      <c r="T53" s="37">
        <v>13.36</v>
      </c>
      <c r="U53" s="37">
        <v>10.5</v>
      </c>
      <c r="V53" s="37">
        <v>10.96</v>
      </c>
      <c r="W53" s="37">
        <f t="shared" si="3"/>
        <v>0.46000000000000085</v>
      </c>
      <c r="X53" s="37">
        <f t="shared" ref="X53" si="133">STDEV(W52:W55)</f>
        <v>6.7019897542943699E-2</v>
      </c>
      <c r="Y53" s="37"/>
      <c r="Z53" s="37">
        <v>13.82</v>
      </c>
      <c r="AA53" s="37">
        <v>18.28</v>
      </c>
      <c r="AB53" s="37">
        <f t="shared" si="8"/>
        <v>4.4600000000000009</v>
      </c>
      <c r="AC53" s="37">
        <f t="shared" ref="AC53" si="134">STDEV(AB52:AB55)</f>
        <v>2.9999999999999853E-2</v>
      </c>
      <c r="AD53" s="37">
        <v>13.63</v>
      </c>
      <c r="AE53" s="37">
        <v>13.436999999999999</v>
      </c>
      <c r="AF53" s="37"/>
      <c r="AG53" s="37">
        <f t="shared" si="89"/>
        <v>2.3600000000000065</v>
      </c>
      <c r="AH53" s="37">
        <f t="shared" si="90"/>
        <v>26.820000000000007</v>
      </c>
      <c r="AI53" s="37">
        <v>0.752</v>
      </c>
      <c r="AJ53" s="37">
        <v>1.014</v>
      </c>
      <c r="AK53" s="37">
        <v>2.0190000000000001</v>
      </c>
      <c r="AL53" s="37">
        <f t="shared" si="21"/>
        <v>0.25300000000000011</v>
      </c>
      <c r="AM53" s="37">
        <v>265.2</v>
      </c>
      <c r="AN53" s="37">
        <f t="shared" si="91"/>
        <v>7.8250000000025466E-2</v>
      </c>
      <c r="AO53" s="37">
        <f t="shared" si="9"/>
        <v>7.8250000000025466E-2</v>
      </c>
      <c r="AP53" s="37">
        <f t="shared" si="10"/>
        <v>0.33125000000002558</v>
      </c>
      <c r="AQ53" s="37">
        <f>STDEV(AP52:AP55)</f>
        <v>0.13291873692222489</v>
      </c>
      <c r="AR53" s="37">
        <f>QUARTILE(AP52:AP55,3)</f>
        <v>0.38618750000001922</v>
      </c>
      <c r="AS53" s="32">
        <f>IF(OR(AP53&lt;(AR52-1.5*AR54),AP53&gt;(AR53+1.5*AR54)),1,0)</f>
        <v>0</v>
      </c>
      <c r="AT53" s="37">
        <v>19.5</v>
      </c>
      <c r="AU53" s="37">
        <f t="shared" ref="AU53:BA53" si="135">STDEV(AT52:AT55)</f>
        <v>0.6454972243679028</v>
      </c>
      <c r="AV53" s="37">
        <f>QUARTILE(AT52:AT55,3)</f>
        <v>19.625</v>
      </c>
      <c r="AW53" s="32">
        <f>IF(OR(AT53&lt;(AV52-1.5*AV54),AT53&gt;(AV53+1.5*AV54)),1,0)</f>
        <v>0</v>
      </c>
      <c r="AX53" s="37">
        <f t="shared" si="11"/>
        <v>58.867924528297344</v>
      </c>
      <c r="AY53" s="37"/>
      <c r="AZ53" s="37">
        <v>1.79</v>
      </c>
      <c r="BA53" s="37">
        <f t="shared" si="135"/>
        <v>0.83264137938650851</v>
      </c>
      <c r="BB53" s="37">
        <f>QUARTILE(AZ52:AZ55,3)</f>
        <v>2.125</v>
      </c>
      <c r="BC53" s="52">
        <f>IF(OR(AZ53&lt;(BB52-1.5*BB54),AZ53&gt;(BB53+1.5*BB54)),1,0)</f>
        <v>0</v>
      </c>
      <c r="BD53" s="6"/>
      <c r="BE53" s="6"/>
      <c r="BF53" s="6"/>
      <c r="BG53" s="6"/>
      <c r="BH53" s="6"/>
      <c r="BI53" s="6"/>
      <c r="BJ53" s="6"/>
      <c r="BK53" s="6"/>
      <c r="BL53" s="6"/>
      <c r="BM53" s="6"/>
      <c r="BN53" s="6"/>
      <c r="BO53" s="6"/>
      <c r="BP53" s="6"/>
      <c r="BQ53" s="6"/>
      <c r="BR53" s="6"/>
      <c r="BS53" s="6"/>
    </row>
    <row r="54" spans="1:71" x14ac:dyDescent="0.25">
      <c r="A54" s="20"/>
      <c r="B54" s="20"/>
      <c r="D54" s="51"/>
      <c r="E54" s="33"/>
      <c r="F54" s="32" t="s">
        <v>100</v>
      </c>
      <c r="G54" s="32">
        <v>51</v>
      </c>
      <c r="H54" s="37">
        <v>273.8</v>
      </c>
      <c r="I54" s="37">
        <f t="shared" si="0"/>
        <v>266.72174999999999</v>
      </c>
      <c r="J54" s="37">
        <f t="shared" si="7"/>
        <v>7.0782500000000255</v>
      </c>
      <c r="K54" s="37">
        <f>H54-O54</f>
        <v>226</v>
      </c>
      <c r="L54" s="37">
        <v>230.8</v>
      </c>
      <c r="M54" s="37">
        <f t="shared" si="58"/>
        <v>4.8000000000000114</v>
      </c>
      <c r="N54" s="37"/>
      <c r="O54" s="37">
        <v>47.8</v>
      </c>
      <c r="P54" s="37">
        <v>278.7</v>
      </c>
      <c r="Q54" s="37">
        <v>250.9</v>
      </c>
      <c r="R54" s="37">
        <f t="shared" si="2"/>
        <v>20.099999999999994</v>
      </c>
      <c r="S54" s="37"/>
      <c r="T54" s="37">
        <v>13.3</v>
      </c>
      <c r="U54" s="37">
        <v>10.42</v>
      </c>
      <c r="V54" s="37">
        <v>11.01</v>
      </c>
      <c r="W54" s="37">
        <f t="shared" si="3"/>
        <v>0.58999999999999986</v>
      </c>
      <c r="X54" s="37"/>
      <c r="Y54" s="37"/>
      <c r="Z54" s="37">
        <v>13.91</v>
      </c>
      <c r="AA54" s="37">
        <v>18.39</v>
      </c>
      <c r="AB54" s="37">
        <f t="shared" si="8"/>
        <v>4.4800000000000004</v>
      </c>
      <c r="AC54" s="37"/>
      <c r="AD54" s="37">
        <v>13.56</v>
      </c>
      <c r="AE54" s="37">
        <v>13.404999999999999</v>
      </c>
      <c r="AF54" s="37"/>
      <c r="AG54" s="37">
        <f t="shared" si="89"/>
        <v>5.3900000000000112</v>
      </c>
      <c r="AH54" s="37">
        <f t="shared" si="90"/>
        <v>29.970000000000006</v>
      </c>
      <c r="AI54" s="37">
        <v>0.72699999999999998</v>
      </c>
      <c r="AJ54" s="37">
        <v>1.0309999999999999</v>
      </c>
      <c r="AK54" s="37">
        <v>2.3090000000000002</v>
      </c>
      <c r="AL54" s="37">
        <f t="shared" si="21"/>
        <v>0.55100000000000027</v>
      </c>
      <c r="AM54" s="37">
        <v>266.68</v>
      </c>
      <c r="AN54" s="37">
        <f t="shared" si="91"/>
        <v>-4.1749999999979082E-2</v>
      </c>
      <c r="AO54" s="37">
        <v>0</v>
      </c>
      <c r="AP54" s="37">
        <f t="shared" si="10"/>
        <v>0.55100000000000027</v>
      </c>
      <c r="AQ54" s="37"/>
      <c r="AR54" s="37">
        <f>AR53-AR52</f>
        <v>0.1114375000000194</v>
      </c>
      <c r="AS54" s="32">
        <f>IF(OR(AP54&lt;(AR52-1.5*AR54),AP54&gt;(AR53+1.5*AR54)),1,0)</f>
        <v>0</v>
      </c>
      <c r="AT54" s="37">
        <v>19</v>
      </c>
      <c r="AU54" s="37"/>
      <c r="AV54" s="37">
        <f>AV53-AV52</f>
        <v>0.75</v>
      </c>
      <c r="AW54" s="32">
        <f>IF(OR(AT54&lt;(AV52-1.5*AV54),AT54&gt;(AV53+1.5*AV54)),1,0)</f>
        <v>0</v>
      </c>
      <c r="AX54" s="37">
        <f t="shared" si="11"/>
        <v>34.482758620689637</v>
      </c>
      <c r="AY54" s="37"/>
      <c r="AZ54" s="37">
        <v>3.13</v>
      </c>
      <c r="BA54" s="37"/>
      <c r="BB54" s="37">
        <f>BB53-BB52</f>
        <v>0.68250000000000011</v>
      </c>
      <c r="BC54" s="52">
        <f>IF(OR(AZ54&lt;(BB52-1.5*BB54),AZ54&gt;(BB53+1.5*BB54)),1,0)</f>
        <v>0</v>
      </c>
      <c r="BD54" s="6"/>
      <c r="BE54" s="6"/>
      <c r="BF54" s="6"/>
      <c r="BG54" s="6"/>
      <c r="BH54" s="6"/>
      <c r="BI54" s="6"/>
      <c r="BJ54" s="6"/>
      <c r="BK54" s="6"/>
      <c r="BL54" s="6"/>
      <c r="BM54" s="6"/>
      <c r="BN54" s="6"/>
      <c r="BO54" s="6"/>
      <c r="BP54" s="6"/>
      <c r="BQ54" s="6"/>
      <c r="BR54" s="6"/>
      <c r="BS54" s="6"/>
    </row>
    <row r="55" spans="1:71" x14ac:dyDescent="0.25">
      <c r="A55" s="20"/>
      <c r="B55" s="20"/>
      <c r="C55">
        <v>1</v>
      </c>
      <c r="D55" s="51"/>
      <c r="E55" s="33"/>
      <c r="F55" s="32" t="s">
        <v>101</v>
      </c>
      <c r="G55" s="32">
        <v>52</v>
      </c>
      <c r="H55" s="37">
        <v>270.2</v>
      </c>
      <c r="I55" s="37">
        <f t="shared" si="0"/>
        <v>263.12174999999996</v>
      </c>
      <c r="J55" s="37">
        <f t="shared" si="7"/>
        <v>7.0782500000000255</v>
      </c>
      <c r="K55" s="37">
        <v>217.7</v>
      </c>
      <c r="L55" s="37">
        <v>219.9</v>
      </c>
      <c r="M55" s="37">
        <f t="shared" si="58"/>
        <v>2.2000000000000171</v>
      </c>
      <c r="N55" s="37"/>
      <c r="O55" s="37">
        <f>H55-K55</f>
        <v>52.5</v>
      </c>
      <c r="P55" s="37">
        <v>272.39999999999998</v>
      </c>
      <c r="Q55" s="37">
        <v>240</v>
      </c>
      <c r="R55" s="37">
        <f t="shared" si="2"/>
        <v>20.099999999999994</v>
      </c>
      <c r="S55" s="37"/>
      <c r="T55" s="37">
        <v>13.4</v>
      </c>
      <c r="U55" s="37">
        <f>T55-Y55</f>
        <v>10.540000000000001</v>
      </c>
      <c r="V55" s="37">
        <v>11.02</v>
      </c>
      <c r="W55" s="37">
        <f t="shared" si="3"/>
        <v>0.47999999999999865</v>
      </c>
      <c r="X55" s="37"/>
      <c r="Y55" s="37">
        <v>2.86</v>
      </c>
      <c r="Z55" s="37">
        <v>13.92</v>
      </c>
      <c r="AA55" s="37">
        <v>18.440000000000001</v>
      </c>
      <c r="AB55" s="37">
        <f t="shared" si="8"/>
        <v>4.5200000000000014</v>
      </c>
      <c r="AC55" s="37"/>
      <c r="AD55" s="37">
        <v>13.66</v>
      </c>
      <c r="AE55" s="37">
        <v>13.584</v>
      </c>
      <c r="AF55" s="37"/>
      <c r="AG55" s="37">
        <f t="shared" si="89"/>
        <v>2.6800000000000157</v>
      </c>
      <c r="AH55" s="37">
        <f t="shared" si="90"/>
        <v>27.300000000000011</v>
      </c>
      <c r="AI55" s="37">
        <v>0.747</v>
      </c>
      <c r="AJ55" s="37">
        <v>1.0620000000000001</v>
      </c>
      <c r="AK55" s="37">
        <v>2.0739999999999998</v>
      </c>
      <c r="AL55" s="37">
        <f t="shared" si="21"/>
        <v>0.26499999999999979</v>
      </c>
      <c r="AM55" s="37">
        <v>263.10000000000002</v>
      </c>
      <c r="AN55" s="37">
        <f t="shared" si="91"/>
        <v>-2.1749999999940428E-2</v>
      </c>
      <c r="AO55" s="37">
        <v>0</v>
      </c>
      <c r="AP55" s="37">
        <f t="shared" si="10"/>
        <v>0.26499999999999979</v>
      </c>
      <c r="AQ55" s="37"/>
      <c r="AR55" s="37"/>
      <c r="AS55" s="32">
        <f>IF(OR(AP55&lt;(AR52-1.5*AR54),AP55&gt;(AR53+1.5*AR54)),1,0)</f>
        <v>0</v>
      </c>
      <c r="AT55" s="37">
        <v>20</v>
      </c>
      <c r="AU55" s="37"/>
      <c r="AV55" s="37"/>
      <c r="AW55" s="32">
        <f>IF(OR(AT55&lt;(AV52-1.5*AV54),AT55&gt;(AV53+1.5*AV54)),1,0)</f>
        <v>0</v>
      </c>
      <c r="AX55" s="37">
        <f t="shared" si="11"/>
        <v>75.471698113207609</v>
      </c>
      <c r="AY55" s="37"/>
      <c r="AZ55" s="37">
        <v>1.5</v>
      </c>
      <c r="BA55" s="37"/>
      <c r="BB55" s="37"/>
      <c r="BC55" s="52">
        <f>IF(OR(AZ55&lt;(BB52-1.5*BB54),AZ55&gt;(BB53+1.5*BB54)),1,0)</f>
        <v>0</v>
      </c>
      <c r="BD55" s="6"/>
      <c r="BE55" s="6"/>
      <c r="BF55" s="6"/>
      <c r="BG55" s="6"/>
      <c r="BH55" s="6"/>
      <c r="BI55" s="6"/>
      <c r="BJ55" s="6"/>
      <c r="BK55" s="6"/>
      <c r="BL55" s="6"/>
      <c r="BM55" s="6"/>
      <c r="BN55" s="6"/>
      <c r="BO55" s="6"/>
      <c r="BP55" s="6"/>
      <c r="BQ55" s="6"/>
      <c r="BR55" s="6"/>
      <c r="BS55" s="6"/>
    </row>
    <row r="56" spans="1:71" x14ac:dyDescent="0.25">
      <c r="A56" s="20"/>
      <c r="B56" s="20"/>
      <c r="D56" s="51"/>
      <c r="E56" s="25">
        <v>3</v>
      </c>
      <c r="F56" s="6" t="s">
        <v>102</v>
      </c>
      <c r="G56" s="6">
        <v>53</v>
      </c>
      <c r="H56" s="38">
        <v>273.2</v>
      </c>
      <c r="I56" s="38">
        <f t="shared" si="0"/>
        <v>266.12174999999996</v>
      </c>
      <c r="J56" s="38">
        <f t="shared" si="7"/>
        <v>7.0782500000000255</v>
      </c>
      <c r="K56" s="38">
        <f>H56-O56</f>
        <v>221.1</v>
      </c>
      <c r="L56" s="38">
        <v>223.8</v>
      </c>
      <c r="M56" s="38">
        <f t="shared" si="58"/>
        <v>2.7000000000000171</v>
      </c>
      <c r="N56" s="38">
        <f t="shared" ref="N56" si="136">AVERAGE(M56:M59)</f>
        <v>2.625</v>
      </c>
      <c r="O56" s="38">
        <v>52.1</v>
      </c>
      <c r="P56" s="38">
        <v>275.89999999999998</v>
      </c>
      <c r="Q56" s="38">
        <v>244</v>
      </c>
      <c r="R56" s="38">
        <f t="shared" si="2"/>
        <v>20.199999999999989</v>
      </c>
      <c r="S56" s="38">
        <f t="shared" ref="S56" si="137">AVERAGE(R56:R59)</f>
        <v>20.100000000000001</v>
      </c>
      <c r="T56" s="38">
        <v>13.32</v>
      </c>
      <c r="U56" s="38">
        <v>10.46</v>
      </c>
      <c r="V56" s="38">
        <v>10.85</v>
      </c>
      <c r="W56" s="38">
        <f t="shared" si="3"/>
        <v>0.38999999999999879</v>
      </c>
      <c r="X56" s="38">
        <f t="shared" ref="X56" si="138">AVERAGE(W56:W59)</f>
        <v>0.41249999999999964</v>
      </c>
      <c r="Y56" s="38"/>
      <c r="Z56" s="38">
        <v>13.75</v>
      </c>
      <c r="AA56" s="38">
        <v>18.25</v>
      </c>
      <c r="AB56" s="38">
        <f t="shared" si="8"/>
        <v>4.5</v>
      </c>
      <c r="AC56" s="38">
        <f t="shared" ref="AC56" si="139">AVERAGE(AB56:AB59)</f>
        <v>4.4725000000000001</v>
      </c>
      <c r="AD56" s="38">
        <v>13.53</v>
      </c>
      <c r="AE56" s="38">
        <v>13.646000000000001</v>
      </c>
      <c r="AF56" s="38"/>
      <c r="AG56" s="38">
        <f t="shared" si="89"/>
        <v>3.0900000000000158</v>
      </c>
      <c r="AH56" s="38">
        <f t="shared" si="90"/>
        <v>27.790000000000006</v>
      </c>
      <c r="AI56" s="38">
        <v>0.73699999999999999</v>
      </c>
      <c r="AJ56" s="38">
        <v>1.056</v>
      </c>
      <c r="AK56" s="38">
        <v>2.149</v>
      </c>
      <c r="AL56" s="38">
        <f t="shared" si="21"/>
        <v>0.35599999999999998</v>
      </c>
      <c r="AM56" s="38">
        <v>266.14999999999998</v>
      </c>
      <c r="AN56" s="38">
        <f t="shared" si="91"/>
        <v>2.8250000000014097E-2</v>
      </c>
      <c r="AO56" s="38">
        <f t="shared" si="9"/>
        <v>2.8250000000014097E-2</v>
      </c>
      <c r="AP56" s="38">
        <f t="shared" si="10"/>
        <v>0.38425000000001408</v>
      </c>
      <c r="AQ56" s="38">
        <f>AVERAGE(AP56:AP59)</f>
        <v>0.34787500000001326</v>
      </c>
      <c r="AR56" s="38">
        <f>QUARTILE(AP56:AP59,1)</f>
        <v>0.31799999999999978</v>
      </c>
      <c r="AS56" s="6">
        <f>IF(OR(AP56&lt;(AR56-1.5*AR58),AP56&gt;(AR57+1.5*AR58)),1,0)</f>
        <v>0</v>
      </c>
      <c r="AT56" s="38">
        <v>17.5</v>
      </c>
      <c r="AU56" s="45">
        <f t="shared" ref="AU56" si="140">AVERAGE(AT56:AT59)</f>
        <v>19.375</v>
      </c>
      <c r="AV56" s="45">
        <f>QUARTILE(AT56:AT59,1)</f>
        <v>19</v>
      </c>
      <c r="AW56" s="5">
        <f>IF(OR(AT56&lt;(AV56-1.5*AV58),AT56&gt;(AV57+1.5*AV58)),1,0)</f>
        <v>0</v>
      </c>
      <c r="AX56" s="38">
        <f t="shared" si="11"/>
        <v>45.54326610279599</v>
      </c>
      <c r="AY56" s="38"/>
      <c r="AZ56" s="38">
        <v>1.23</v>
      </c>
      <c r="BA56" s="45">
        <f>AVERAGE(AZ56:AZ58)</f>
        <v>1.2266666666666668</v>
      </c>
      <c r="BB56" s="45">
        <f>QUARTILE(AZ56:AZ59,1)</f>
        <v>1.22</v>
      </c>
      <c r="BC56" s="54">
        <f>IF(OR(AZ56&lt;(BB56-1.5*BB58),AZ56&gt;(BB57+1.5*BB58)),1,0)</f>
        <v>0</v>
      </c>
      <c r="BD56" s="6"/>
      <c r="BE56" s="6"/>
      <c r="BF56" s="6"/>
      <c r="BG56" s="6"/>
      <c r="BH56" s="6"/>
      <c r="BI56" s="6"/>
      <c r="BJ56" s="6"/>
      <c r="BK56" s="6"/>
      <c r="BL56" s="6"/>
      <c r="BM56" s="6"/>
      <c r="BN56" s="6"/>
      <c r="BO56" s="6"/>
      <c r="BP56" s="6"/>
      <c r="BQ56" s="6"/>
      <c r="BR56" s="6"/>
      <c r="BS56" s="6"/>
    </row>
    <row r="57" spans="1:71" x14ac:dyDescent="0.25">
      <c r="A57" s="20"/>
      <c r="B57" s="20"/>
      <c r="D57" s="51"/>
      <c r="E57" s="25"/>
      <c r="F57" s="6" t="s">
        <v>103</v>
      </c>
      <c r="G57" s="6">
        <v>54</v>
      </c>
      <c r="H57" s="38">
        <v>276.39999999999998</v>
      </c>
      <c r="I57" s="38">
        <f t="shared" si="0"/>
        <v>269.32174999999995</v>
      </c>
      <c r="J57" s="38">
        <f t="shared" si="7"/>
        <v>7.0782500000000255</v>
      </c>
      <c r="K57" s="38">
        <v>224.9</v>
      </c>
      <c r="L57" s="38">
        <v>227</v>
      </c>
      <c r="M57" s="38">
        <f t="shared" si="58"/>
        <v>2.0999999999999943</v>
      </c>
      <c r="N57" s="38">
        <f t="shared" ref="N57" si="141">STDEV(M56:M59)</f>
        <v>0.63966136874652157</v>
      </c>
      <c r="O57" s="38">
        <f t="shared" ref="O57:O64" si="142">H57-K57</f>
        <v>51.499999999999972</v>
      </c>
      <c r="P57" s="38">
        <v>278.5</v>
      </c>
      <c r="Q57" s="38">
        <v>247.1</v>
      </c>
      <c r="R57" s="38">
        <f t="shared" si="2"/>
        <v>20.099999999999994</v>
      </c>
      <c r="S57" s="38">
        <f t="shared" ref="S57" si="143">STDEV(R56:R59)</f>
        <v>8.164965809276796E-2</v>
      </c>
      <c r="T57" s="38">
        <v>13.37</v>
      </c>
      <c r="U57" s="38">
        <v>10.49</v>
      </c>
      <c r="V57" s="38">
        <v>10.91</v>
      </c>
      <c r="W57" s="38">
        <f t="shared" si="3"/>
        <v>0.41999999999999993</v>
      </c>
      <c r="X57" s="38">
        <f t="shared" ref="X57" si="144">STDEV(W56:W59)</f>
        <v>2.217355782608358E-2</v>
      </c>
      <c r="Y57" s="38"/>
      <c r="Z57" s="38">
        <v>13.81</v>
      </c>
      <c r="AA57" s="38">
        <v>18.28</v>
      </c>
      <c r="AB57" s="38">
        <f t="shared" si="8"/>
        <v>4.4700000000000006</v>
      </c>
      <c r="AC57" s="38">
        <f t="shared" ref="AC57" si="145">STDEV(AB56:AB59)</f>
        <v>2.5000000000000237E-2</v>
      </c>
      <c r="AD57" s="38">
        <v>13.59</v>
      </c>
      <c r="AE57" s="38">
        <v>13.497</v>
      </c>
      <c r="AF57" s="38"/>
      <c r="AG57" s="38">
        <f t="shared" si="89"/>
        <v>2.5199999999999942</v>
      </c>
      <c r="AH57" s="38">
        <f t="shared" si="90"/>
        <v>27.089999999999989</v>
      </c>
      <c r="AI57" s="38">
        <v>0.70599999999999996</v>
      </c>
      <c r="AJ57" s="38">
        <v>1.0229999999999999</v>
      </c>
      <c r="AK57" s="38">
        <v>1.956</v>
      </c>
      <c r="AL57" s="38">
        <f t="shared" si="21"/>
        <v>0.22700000000000009</v>
      </c>
      <c r="AM57" s="38">
        <v>269.51</v>
      </c>
      <c r="AN57" s="38">
        <f t="shared" si="91"/>
        <v>0.18825000000003911</v>
      </c>
      <c r="AO57" s="38">
        <f t="shared" si="9"/>
        <v>0.18825000000003911</v>
      </c>
      <c r="AP57" s="38">
        <f t="shared" si="10"/>
        <v>0.4152500000000392</v>
      </c>
      <c r="AQ57" s="38">
        <f>STDEV(AP56:AP59)</f>
        <v>7.0984886889173482E-2</v>
      </c>
      <c r="AR57" s="38">
        <f>QUARTILE(AP56:AP59,3)</f>
        <v>0.39200000000002033</v>
      </c>
      <c r="AS57" s="6">
        <f>IF(OR(AP57&lt;(AR56-1.5*AR58),AP57&gt;(AR57+1.5*AR58)),1,0)</f>
        <v>0</v>
      </c>
      <c r="AT57" s="38">
        <v>19.5</v>
      </c>
      <c r="AU57" s="45">
        <f t="shared" ref="AU57" si="146">STDEV(AT56:AT59)</f>
        <v>1.3149778198382918</v>
      </c>
      <c r="AV57" s="45">
        <f>QUARTILE(AT56:AT59,3)</f>
        <v>20.125</v>
      </c>
      <c r="AW57" s="5">
        <f>IF(OR(AT57&lt;(AV56-1.5*AV58),AT57&gt;(AV57+1.5*AV58)),1,0)</f>
        <v>0</v>
      </c>
      <c r="AX57" s="38">
        <f t="shared" si="11"/>
        <v>46.959662853698156</v>
      </c>
      <c r="AY57" s="38"/>
      <c r="AZ57" s="38">
        <v>1.26</v>
      </c>
      <c r="BA57" s="45">
        <f>STDEV(AZ56:AZ58)</f>
        <v>3.5118845842842493E-2</v>
      </c>
      <c r="BB57" s="45">
        <f>QUARTILE(AZ56:AZ59,3)</f>
        <v>1.33</v>
      </c>
      <c r="BC57" s="54">
        <f>IF(OR(AZ57&lt;(BB56-1.5*BB58),AZ57&gt;(BB57+1.5*BB58)),1,0)</f>
        <v>0</v>
      </c>
      <c r="BD57" s="6"/>
      <c r="BE57" s="6"/>
      <c r="BF57" s="6"/>
      <c r="BG57" s="6"/>
      <c r="BH57" s="6"/>
      <c r="BI57" s="6"/>
      <c r="BJ57" s="6"/>
      <c r="BK57" s="6"/>
      <c r="BL57" s="6"/>
      <c r="BM57" s="6"/>
      <c r="BN57" s="6"/>
      <c r="BO57" s="6"/>
      <c r="BP57" s="6"/>
      <c r="BQ57" s="6"/>
      <c r="BR57" s="6"/>
      <c r="BS57" s="6"/>
    </row>
    <row r="58" spans="1:71" x14ac:dyDescent="0.25">
      <c r="A58" s="20"/>
      <c r="B58" s="20"/>
      <c r="D58" s="51"/>
      <c r="E58" s="25"/>
      <c r="F58" s="6" t="s">
        <v>104</v>
      </c>
      <c r="G58" s="6">
        <v>55</v>
      </c>
      <c r="H58" s="38">
        <v>277.8</v>
      </c>
      <c r="I58" s="38">
        <f t="shared" si="0"/>
        <v>270.72174999999999</v>
      </c>
      <c r="J58" s="38">
        <f t="shared" si="7"/>
        <v>7.0782500000000255</v>
      </c>
      <c r="K58" s="38">
        <v>227</v>
      </c>
      <c r="L58" s="38">
        <v>229.2</v>
      </c>
      <c r="M58" s="38">
        <f t="shared" si="58"/>
        <v>2.1999999999999886</v>
      </c>
      <c r="N58" s="38"/>
      <c r="O58" s="38">
        <f t="shared" si="142"/>
        <v>50.800000000000011</v>
      </c>
      <c r="P58" s="38">
        <v>280.2</v>
      </c>
      <c r="Q58" s="38">
        <v>249.3</v>
      </c>
      <c r="R58" s="38">
        <f t="shared" si="2"/>
        <v>20.100000000000023</v>
      </c>
      <c r="S58" s="38"/>
      <c r="T58" s="38">
        <v>13.33</v>
      </c>
      <c r="U58" s="38">
        <v>10.44</v>
      </c>
      <c r="V58" s="38">
        <v>10.84</v>
      </c>
      <c r="W58" s="38">
        <f t="shared" si="3"/>
        <v>0.40000000000000036</v>
      </c>
      <c r="X58" s="38"/>
      <c r="Y58" s="38"/>
      <c r="Z58" s="38">
        <v>13.7</v>
      </c>
      <c r="AA58" s="38">
        <v>18.18</v>
      </c>
      <c r="AB58" s="38">
        <f t="shared" si="8"/>
        <v>4.4800000000000004</v>
      </c>
      <c r="AC58" s="38"/>
      <c r="AD58" s="38">
        <v>13.46</v>
      </c>
      <c r="AE58" s="38">
        <v>13.455</v>
      </c>
      <c r="AF58" s="38"/>
      <c r="AG58" s="38">
        <f t="shared" si="89"/>
        <v>2.599999999999989</v>
      </c>
      <c r="AH58" s="38">
        <f t="shared" si="90"/>
        <v>27.18000000000001</v>
      </c>
      <c r="AI58" s="38">
        <v>0.72899999999999998</v>
      </c>
      <c r="AJ58" s="38">
        <v>1.028</v>
      </c>
      <c r="AK58" s="38">
        <v>2.0089999999999999</v>
      </c>
      <c r="AL58" s="38">
        <f t="shared" si="21"/>
        <v>0.25199999999999989</v>
      </c>
      <c r="AM58" s="38">
        <v>270.72000000000003</v>
      </c>
      <c r="AN58" s="38">
        <f t="shared" si="91"/>
        <v>-1.749999999958618E-3</v>
      </c>
      <c r="AO58" s="38">
        <v>0</v>
      </c>
      <c r="AP58" s="38">
        <f t="shared" si="10"/>
        <v>0.25199999999999989</v>
      </c>
      <c r="AQ58" s="38"/>
      <c r="AR58" s="38">
        <f>AR57-AR56</f>
        <v>7.4000000000020549E-2</v>
      </c>
      <c r="AS58" s="6">
        <f>IF(OR(AP58&lt;(AR56-1.5*AR58),AP58&gt;(AR57+1.5*AR58)),1,0)</f>
        <v>0</v>
      </c>
      <c r="AT58" s="38">
        <v>20.5</v>
      </c>
      <c r="AU58" s="45"/>
      <c r="AV58" s="45">
        <f>AV57-AV56</f>
        <v>1.125</v>
      </c>
      <c r="AW58" s="6">
        <f>IF(OR(AT58&lt;(AV56-1.5*AV58),AT58&gt;(AV57+1.5*AV58)),1,0)</f>
        <v>0</v>
      </c>
      <c r="AX58" s="38">
        <f t="shared" si="11"/>
        <v>81.349206349206383</v>
      </c>
      <c r="AY58" s="38"/>
      <c r="AZ58" s="38">
        <v>1.19</v>
      </c>
      <c r="BA58" s="45"/>
      <c r="BB58" s="45">
        <f>BB57-BB56</f>
        <v>0.1100000000000001</v>
      </c>
      <c r="BC58" s="57">
        <f>IF(OR(AZ58&lt;(BB56-1.5*BB58),AZ58&gt;(BB57+1.5*BB58)),1,0)</f>
        <v>0</v>
      </c>
      <c r="BD58" s="6"/>
      <c r="BE58" s="6"/>
      <c r="BF58" s="6"/>
      <c r="BG58" s="6"/>
      <c r="BH58" s="6"/>
      <c r="BI58" s="6"/>
      <c r="BJ58" s="6"/>
      <c r="BK58" s="6"/>
      <c r="BL58" s="6"/>
      <c r="BM58" s="6"/>
      <c r="BN58" s="6"/>
      <c r="BO58" s="6"/>
      <c r="BP58" s="6"/>
      <c r="BQ58" s="6"/>
      <c r="BR58" s="6"/>
      <c r="BS58" s="6"/>
    </row>
    <row r="59" spans="1:71" x14ac:dyDescent="0.25">
      <c r="A59" s="20"/>
      <c r="B59" s="20"/>
      <c r="C59">
        <v>3</v>
      </c>
      <c r="D59" s="51"/>
      <c r="E59" s="25"/>
      <c r="F59" s="6" t="s">
        <v>105</v>
      </c>
      <c r="G59" s="6">
        <v>56</v>
      </c>
      <c r="H59" s="38">
        <v>271.89999999999998</v>
      </c>
      <c r="I59" s="38">
        <f t="shared" si="0"/>
        <v>264.82174999999995</v>
      </c>
      <c r="J59" s="38">
        <f t="shared" si="7"/>
        <v>7.0782500000000255</v>
      </c>
      <c r="K59" s="38">
        <v>226.5</v>
      </c>
      <c r="L59" s="38">
        <v>230</v>
      </c>
      <c r="M59" s="38">
        <f t="shared" si="58"/>
        <v>3.5</v>
      </c>
      <c r="N59" s="38"/>
      <c r="O59" s="38">
        <f t="shared" si="142"/>
        <v>45.399999999999977</v>
      </c>
      <c r="P59" s="38">
        <v>275.39999999999998</v>
      </c>
      <c r="Q59" s="38">
        <v>250</v>
      </c>
      <c r="R59" s="38">
        <f t="shared" si="2"/>
        <v>20</v>
      </c>
      <c r="S59" s="38"/>
      <c r="T59" s="38">
        <v>13.35</v>
      </c>
      <c r="U59" s="38">
        <v>10.46</v>
      </c>
      <c r="V59" s="38">
        <v>10.9</v>
      </c>
      <c r="W59" s="38">
        <f t="shared" si="3"/>
        <v>0.4399999999999995</v>
      </c>
      <c r="X59" s="38"/>
      <c r="Y59" s="38"/>
      <c r="Z59" s="38">
        <v>13.76</v>
      </c>
      <c r="AA59" s="38">
        <v>18.2</v>
      </c>
      <c r="AB59" s="38">
        <f t="shared" si="8"/>
        <v>4.4399999999999995</v>
      </c>
      <c r="AC59" s="38"/>
      <c r="AD59" s="38">
        <v>13.49</v>
      </c>
      <c r="AE59" s="38">
        <v>13.435</v>
      </c>
      <c r="AF59" s="38">
        <v>310.06</v>
      </c>
      <c r="AG59" s="38">
        <f t="shared" si="89"/>
        <v>3.9399999999999995</v>
      </c>
      <c r="AH59" s="38">
        <f t="shared" si="90"/>
        <v>28.379999999999995</v>
      </c>
      <c r="AI59" s="38">
        <v>0.74099999999999999</v>
      </c>
      <c r="AJ59" s="38">
        <v>1.0620000000000001</v>
      </c>
      <c r="AK59" s="38">
        <v>2.1429999999999998</v>
      </c>
      <c r="AL59" s="38">
        <f t="shared" si="21"/>
        <v>0.33999999999999975</v>
      </c>
      <c r="AM59" s="38">
        <v>226.67</v>
      </c>
      <c r="AN59" s="38">
        <f t="shared" si="91"/>
        <v>-38.151749999999964</v>
      </c>
      <c r="AO59" s="38">
        <v>0</v>
      </c>
      <c r="AP59" s="38">
        <f t="shared" si="10"/>
        <v>0.33999999999999975</v>
      </c>
      <c r="AQ59" s="38"/>
      <c r="AR59" s="38"/>
      <c r="AS59" s="6">
        <f>IF(OR(AP59&lt;(AR56-1.5*AR58),AP59&gt;(AR57+1.5*AR58)),1,0)</f>
        <v>0</v>
      </c>
      <c r="AT59" s="38">
        <v>20</v>
      </c>
      <c r="AU59" s="45"/>
      <c r="AV59" s="45"/>
      <c r="AW59" s="5">
        <f>IF(OR(AT59&lt;(AV56-1.5*AV58),AT59&gt;(AV57+1.5*AV58)),1,0)</f>
        <v>0</v>
      </c>
      <c r="AX59" s="38">
        <f t="shared" si="11"/>
        <v>58.823529411764753</v>
      </c>
      <c r="AY59" s="38"/>
      <c r="AZ59" s="44">
        <v>1.54</v>
      </c>
      <c r="BA59" s="45"/>
      <c r="BB59" s="45"/>
      <c r="BC59" s="53">
        <f>IF(OR(AZ59&lt;(BB56-1.5*BB58),AZ59&gt;(BB57+1.5*BB58)),1,0)</f>
        <v>1</v>
      </c>
      <c r="BD59" s="6"/>
      <c r="BE59" s="6"/>
      <c r="BF59" s="6"/>
      <c r="BG59" s="6"/>
      <c r="BH59" s="6"/>
      <c r="BI59" s="6"/>
      <c r="BJ59" s="6"/>
      <c r="BK59" s="6"/>
      <c r="BL59" s="6"/>
      <c r="BM59" s="6"/>
      <c r="BN59" s="6"/>
      <c r="BO59" s="6"/>
      <c r="BP59" s="6"/>
      <c r="BQ59" s="6"/>
      <c r="BR59" s="6"/>
      <c r="BS59" s="6"/>
    </row>
    <row r="60" spans="1:71" x14ac:dyDescent="0.25">
      <c r="D60" s="51"/>
      <c r="E60" s="33">
        <v>6</v>
      </c>
      <c r="F60" s="32" t="s">
        <v>106</v>
      </c>
      <c r="G60" s="32">
        <v>57</v>
      </c>
      <c r="H60" s="37">
        <v>283.8</v>
      </c>
      <c r="I60" s="37">
        <f t="shared" si="0"/>
        <v>276.72174999999999</v>
      </c>
      <c r="J60" s="37">
        <f t="shared" si="7"/>
        <v>7.0782500000000255</v>
      </c>
      <c r="K60" s="37">
        <v>229.3</v>
      </c>
      <c r="L60" s="37">
        <v>231.3</v>
      </c>
      <c r="M60" s="37">
        <f t="shared" si="58"/>
        <v>2</v>
      </c>
      <c r="N60" s="37">
        <f t="shared" ref="N60" si="147">AVERAGE(M60:M63)</f>
        <v>2.625</v>
      </c>
      <c r="O60" s="37">
        <f t="shared" si="142"/>
        <v>54.5</v>
      </c>
      <c r="P60" s="37">
        <v>285.7</v>
      </c>
      <c r="Q60" s="37">
        <v>251.4</v>
      </c>
      <c r="R60" s="37">
        <f t="shared" si="2"/>
        <v>20.099999999999994</v>
      </c>
      <c r="S60" s="37">
        <f t="shared" ref="S60" si="148">AVERAGE(R60:R63)</f>
        <v>20.099999999999994</v>
      </c>
      <c r="T60" s="37">
        <v>13.42</v>
      </c>
      <c r="U60" s="37">
        <v>10.51</v>
      </c>
      <c r="V60" s="37">
        <v>10.96</v>
      </c>
      <c r="W60" s="37">
        <f t="shared" si="3"/>
        <v>0.45000000000000107</v>
      </c>
      <c r="X60" s="37">
        <f t="shared" ref="X60" si="149">AVERAGE(W60:W63)</f>
        <v>0.4700000000000002</v>
      </c>
      <c r="Y60" s="37"/>
      <c r="Z60" s="37">
        <v>13.9</v>
      </c>
      <c r="AA60" s="37">
        <v>18.37</v>
      </c>
      <c r="AB60" s="37">
        <f t="shared" si="8"/>
        <v>4.4700000000000006</v>
      </c>
      <c r="AC60" s="37">
        <f t="shared" ref="AC60" si="150">AVERAGE(AB60:AB63)</f>
        <v>4.5050000000000008</v>
      </c>
      <c r="AD60" s="37">
        <v>13.66</v>
      </c>
      <c r="AE60" s="37">
        <v>13.597</v>
      </c>
      <c r="AF60" s="37"/>
      <c r="AG60" s="37">
        <f t="shared" si="89"/>
        <v>2.4500000000000011</v>
      </c>
      <c r="AH60" s="37">
        <f t="shared" si="90"/>
        <v>27.019999999999996</v>
      </c>
      <c r="AI60" s="37">
        <v>0.74199999999999999</v>
      </c>
      <c r="AJ60" s="37">
        <v>1.0529999999999999</v>
      </c>
      <c r="AK60" s="37">
        <v>2.02</v>
      </c>
      <c r="AL60" s="37">
        <f t="shared" si="21"/>
        <v>0.22500000000000009</v>
      </c>
      <c r="AM60" s="37">
        <v>276.60000000000002</v>
      </c>
      <c r="AN60" s="37">
        <f t="shared" si="91"/>
        <v>-0.12174999999996317</v>
      </c>
      <c r="AO60" s="37">
        <v>0</v>
      </c>
      <c r="AP60" s="37">
        <f t="shared" si="10"/>
        <v>0.22500000000000009</v>
      </c>
      <c r="AQ60" s="37">
        <f>AVERAGE(AP60:AP63)</f>
        <v>0.35612500000000991</v>
      </c>
      <c r="AR60" s="37">
        <f>QUARTILE(AP60:AP63,1)</f>
        <v>0.20625000000000007</v>
      </c>
      <c r="AS60" s="32">
        <f>IF(OR(AP60&lt;(AR60-1.5*AR62),AP60&gt;(AR61+1.5*AR62)),1,0)</f>
        <v>0</v>
      </c>
      <c r="AT60" s="37">
        <v>21</v>
      </c>
      <c r="AU60" s="37">
        <f t="shared" ref="AU60" si="151">AVERAGE(AT60:AT63)</f>
        <v>19.375</v>
      </c>
      <c r="AV60" s="37">
        <f>QUARTILE(AT60:AT63,1)</f>
        <v>17.75</v>
      </c>
      <c r="AW60" s="32">
        <f>IF(OR(AT60&lt;(AV60-1.5*AV62),AT60&gt;(AV61+1.5*AV62)),1,0)</f>
        <v>0</v>
      </c>
      <c r="AX60" s="37">
        <f t="shared" si="11"/>
        <v>93.3333333333333</v>
      </c>
      <c r="AY60" s="37"/>
      <c r="AZ60" s="37">
        <v>1.41</v>
      </c>
      <c r="BA60" s="37">
        <f>AVERAGE(AZ60:AZ61,AZ63)</f>
        <v>1.3166666666666667</v>
      </c>
      <c r="BB60" s="37">
        <f>QUARTILE(AZ60:AZ63,1)</f>
        <v>1.3325</v>
      </c>
      <c r="BC60" s="52">
        <f>IF(OR(AZ60&lt;(BB60-1.5*BB62),AZ60&gt;(BB61+1.5*BB62)),1,0)</f>
        <v>0</v>
      </c>
      <c r="BD60" s="6"/>
      <c r="BE60" s="6"/>
      <c r="BF60" s="6"/>
      <c r="BG60" s="6"/>
      <c r="BH60" s="6"/>
      <c r="BI60" s="6"/>
      <c r="BJ60" s="6"/>
      <c r="BK60" s="6"/>
      <c r="BL60" s="6"/>
      <c r="BM60" s="6"/>
      <c r="BN60" s="6"/>
      <c r="BO60" s="6"/>
      <c r="BP60" s="6"/>
      <c r="BQ60" s="6"/>
      <c r="BR60" s="6"/>
      <c r="BS60" s="6"/>
    </row>
    <row r="61" spans="1:71" x14ac:dyDescent="0.25">
      <c r="D61" s="51"/>
      <c r="E61" s="33"/>
      <c r="F61" s="32" t="s">
        <v>107</v>
      </c>
      <c r="G61" s="32">
        <v>58</v>
      </c>
      <c r="H61" s="37">
        <f>267.8</f>
        <v>267.8</v>
      </c>
      <c r="I61" s="37">
        <f t="shared" si="0"/>
        <v>260.72174999999999</v>
      </c>
      <c r="J61" s="37">
        <f t="shared" si="7"/>
        <v>7.0782500000000255</v>
      </c>
      <c r="K61" s="37">
        <v>217.7</v>
      </c>
      <c r="L61" s="37">
        <v>221</v>
      </c>
      <c r="M61" s="37">
        <f t="shared" si="58"/>
        <v>3.3000000000000114</v>
      </c>
      <c r="N61" s="37">
        <f t="shared" ref="N61" si="152">STDEV(M60:M63)</f>
        <v>0.97425184971170131</v>
      </c>
      <c r="O61" s="37">
        <f t="shared" si="142"/>
        <v>50.100000000000023</v>
      </c>
      <c r="P61" s="37">
        <v>271.10000000000002</v>
      </c>
      <c r="Q61" s="37">
        <v>241.1</v>
      </c>
      <c r="R61" s="37">
        <f t="shared" si="2"/>
        <v>20.099999999999994</v>
      </c>
      <c r="S61" s="37">
        <f t="shared" ref="S61" si="153">STDEV(R60:R63)</f>
        <v>0</v>
      </c>
      <c r="T61" s="37">
        <v>13.43</v>
      </c>
      <c r="U61" s="37">
        <v>10.52</v>
      </c>
      <c r="V61" s="37">
        <v>11.01</v>
      </c>
      <c r="W61" s="37">
        <f t="shared" si="3"/>
        <v>0.49000000000000021</v>
      </c>
      <c r="X61" s="37">
        <f t="shared" ref="X61" si="154">STDEV(W60:W63)</f>
        <v>5.944184833375591E-2</v>
      </c>
      <c r="Y61" s="37"/>
      <c r="Z61" s="37">
        <v>13.92</v>
      </c>
      <c r="AA61" s="37">
        <v>18.46</v>
      </c>
      <c r="AB61" s="37">
        <f t="shared" si="8"/>
        <v>4.5400000000000009</v>
      </c>
      <c r="AC61" s="37">
        <f t="shared" ref="AC61" si="155">STDEV(AB60:AB63)</f>
        <v>4.6547466812562589E-2</v>
      </c>
      <c r="AD61" s="37">
        <v>13.66</v>
      </c>
      <c r="AE61" s="37">
        <v>13.576000000000001</v>
      </c>
      <c r="AF61" s="37"/>
      <c r="AG61" s="37">
        <f t="shared" si="89"/>
        <v>3.7900000000000116</v>
      </c>
      <c r="AH61" s="37">
        <f t="shared" si="90"/>
        <v>28.430000000000007</v>
      </c>
      <c r="AI61" s="37">
        <v>0.72899999999999998</v>
      </c>
      <c r="AJ61" s="37">
        <v>1.0269999999999999</v>
      </c>
      <c r="AK61" s="37">
        <v>2.1019999999999999</v>
      </c>
      <c r="AL61" s="37">
        <f t="shared" si="21"/>
        <v>0.34599999999999997</v>
      </c>
      <c r="AM61" s="37">
        <v>260.83999999999997</v>
      </c>
      <c r="AN61" s="37">
        <f t="shared" si="91"/>
        <v>0.11824999999998909</v>
      </c>
      <c r="AO61" s="37">
        <f t="shared" si="9"/>
        <v>0.11824999999998909</v>
      </c>
      <c r="AP61" s="37">
        <f t="shared" si="10"/>
        <v>0.46424999999998906</v>
      </c>
      <c r="AQ61" s="37">
        <f>STDEV(AP60:AP63)</f>
        <v>0.20319987081690496</v>
      </c>
      <c r="AR61" s="37">
        <f>QUARTILE(AP60:AP63,3)</f>
        <v>0.49450000000000438</v>
      </c>
      <c r="AS61" s="32">
        <f>IF(OR(AP61&lt;(AR60-1.5*AR62),AP61&gt;(AR61+1.5*AR62)),1,0)</f>
        <v>0</v>
      </c>
      <c r="AT61" s="37">
        <v>18</v>
      </c>
      <c r="AU61" s="37">
        <f t="shared" ref="AU61" si="156">STDEV(AT60:AT63)</f>
        <v>2.2126530078919591</v>
      </c>
      <c r="AV61" s="37">
        <f>QUARTILE(AT60:AT63,3)</f>
        <v>21.125</v>
      </c>
      <c r="AW61" s="32">
        <f>IF(OR(AT61&lt;(AV60-1.5*AV62),AT61&gt;(AV61+1.5*AV62)),1,0)</f>
        <v>0</v>
      </c>
      <c r="AX61" s="37">
        <f t="shared" si="11"/>
        <v>38.772213247173774</v>
      </c>
      <c r="AY61" s="37"/>
      <c r="AZ61" s="37">
        <v>1.44</v>
      </c>
      <c r="BA61" s="37">
        <f>STDEV(AZ60:AZ61,AZ63)</f>
        <v>0.18823743871327417</v>
      </c>
      <c r="BB61" s="37">
        <f>QUARTILE(AZ60:AZ63,3)</f>
        <v>1.665</v>
      </c>
      <c r="BC61" s="52">
        <f>IF(OR(AZ61&lt;(BB60-1.5*BB62),AZ61&gt;(BB61+1.5*BB62)),1,0)</f>
        <v>0</v>
      </c>
      <c r="BD61" s="6"/>
      <c r="BE61" s="6"/>
      <c r="BF61" s="6"/>
      <c r="BG61" s="6"/>
      <c r="BH61" s="6"/>
      <c r="BI61" s="6"/>
      <c r="BJ61" s="6"/>
      <c r="BK61" s="6"/>
      <c r="BL61" s="6"/>
      <c r="BM61" s="6"/>
      <c r="BN61" s="6"/>
      <c r="BO61" s="6"/>
      <c r="BP61" s="6"/>
      <c r="BQ61" s="6"/>
      <c r="BR61" s="6"/>
      <c r="BS61" s="6"/>
    </row>
    <row r="62" spans="1:71" x14ac:dyDescent="0.25">
      <c r="D62" s="51"/>
      <c r="E62" s="33"/>
      <c r="F62" s="32" t="s">
        <v>108</v>
      </c>
      <c r="G62" s="32">
        <v>59</v>
      </c>
      <c r="H62" s="37">
        <f>280.7</f>
        <v>280.7</v>
      </c>
      <c r="I62" s="37">
        <f t="shared" si="0"/>
        <v>273.62174999999996</v>
      </c>
      <c r="J62" s="37">
        <f t="shared" si="7"/>
        <v>7.0782500000000255</v>
      </c>
      <c r="K62" s="37">
        <v>229</v>
      </c>
      <c r="L62" s="37">
        <v>232.6</v>
      </c>
      <c r="M62" s="37">
        <f t="shared" si="58"/>
        <v>3.5999999999999943</v>
      </c>
      <c r="N62" s="37"/>
      <c r="O62" s="37">
        <f t="shared" si="142"/>
        <v>51.699999999999989</v>
      </c>
      <c r="P62" s="37">
        <v>284.3</v>
      </c>
      <c r="Q62" s="37">
        <v>252.7</v>
      </c>
      <c r="R62" s="37">
        <f t="shared" si="2"/>
        <v>20.099999999999994</v>
      </c>
      <c r="S62" s="37"/>
      <c r="T62" s="37">
        <v>13.27</v>
      </c>
      <c r="U62" s="37">
        <v>10.38</v>
      </c>
      <c r="V62" s="37">
        <v>10.92</v>
      </c>
      <c r="W62" s="37">
        <f t="shared" si="3"/>
        <v>0.53999999999999915</v>
      </c>
      <c r="X62" s="37"/>
      <c r="Y62" s="37"/>
      <c r="Z62" s="37">
        <v>13.81</v>
      </c>
      <c r="AA62" s="37">
        <v>18.36</v>
      </c>
      <c r="AB62" s="37">
        <f t="shared" si="8"/>
        <v>4.5499999999999989</v>
      </c>
      <c r="AC62" s="37"/>
      <c r="AD62" s="37">
        <v>13.54</v>
      </c>
      <c r="AE62" s="37">
        <v>13.467000000000001</v>
      </c>
      <c r="AF62" s="37"/>
      <c r="AG62" s="37">
        <f t="shared" si="89"/>
        <v>4.1399999999999935</v>
      </c>
      <c r="AH62" s="37">
        <f t="shared" si="90"/>
        <v>28.789999999999985</v>
      </c>
      <c r="AI62" s="37">
        <v>0.74199999999999999</v>
      </c>
      <c r="AJ62" s="37">
        <v>1.02</v>
      </c>
      <c r="AK62" s="37">
        <v>2.109</v>
      </c>
      <c r="AL62" s="37">
        <f t="shared" si="21"/>
        <v>0.34699999999999998</v>
      </c>
      <c r="AM62" s="37">
        <v>273.86</v>
      </c>
      <c r="AN62" s="37">
        <f t="shared" si="91"/>
        <v>0.23825000000005048</v>
      </c>
      <c r="AO62" s="37">
        <f t="shared" si="9"/>
        <v>0.23825000000005048</v>
      </c>
      <c r="AP62" s="37">
        <f t="shared" si="10"/>
        <v>0.58525000000005045</v>
      </c>
      <c r="AQ62" s="37"/>
      <c r="AR62" s="37">
        <f>AR61-AR60</f>
        <v>0.28825000000000434</v>
      </c>
      <c r="AS62" s="32">
        <f>IF(OR(AP62&lt;(AR60-1.5*AR62),AP62&gt;(AR61+1.5*AR62)),1,0)</f>
        <v>0</v>
      </c>
      <c r="AT62" s="37">
        <v>17</v>
      </c>
      <c r="AU62" s="37"/>
      <c r="AV62" s="37">
        <f>AV61-AV60</f>
        <v>3.375</v>
      </c>
      <c r="AW62" s="32">
        <f>IF(OR(AT62&lt;(AV60-1.5*AV62),AT62&gt;(AV61+1.5*AV62)),1,0)</f>
        <v>0</v>
      </c>
      <c r="AX62" s="37">
        <f t="shared" si="11"/>
        <v>29.047415634341792</v>
      </c>
      <c r="AY62" s="37"/>
      <c r="AZ62" s="44">
        <v>2.34</v>
      </c>
      <c r="BA62" s="37"/>
      <c r="BB62" s="37">
        <f>BB61-BB60</f>
        <v>0.33250000000000002</v>
      </c>
      <c r="BC62" s="53">
        <f>IF(OR(AZ62&lt;(BB60-1.5*BB62),AZ62&gt;(BB61+1.5*BB62)),1,0)</f>
        <v>1</v>
      </c>
      <c r="BD62" s="6"/>
      <c r="BE62" s="6"/>
      <c r="BF62" s="6"/>
      <c r="BG62" s="6"/>
      <c r="BH62" s="6"/>
      <c r="BI62" s="6"/>
      <c r="BJ62" s="6"/>
      <c r="BK62" s="6"/>
      <c r="BL62" s="6"/>
      <c r="BM62" s="6"/>
      <c r="BN62" s="6"/>
      <c r="BO62" s="6"/>
      <c r="BP62" s="6"/>
      <c r="BQ62" s="6"/>
      <c r="BR62" s="6"/>
      <c r="BS62" s="6"/>
    </row>
    <row r="63" spans="1:71" x14ac:dyDescent="0.25">
      <c r="C63">
        <v>6</v>
      </c>
      <c r="D63" s="51"/>
      <c r="E63" s="33"/>
      <c r="F63" s="32" t="s">
        <v>109</v>
      </c>
      <c r="G63" s="32">
        <v>60</v>
      </c>
      <c r="H63" s="37">
        <f>276.3</f>
        <v>276.3</v>
      </c>
      <c r="I63" s="37">
        <f t="shared" si="0"/>
        <v>269.22174999999999</v>
      </c>
      <c r="J63" s="37">
        <f t="shared" si="7"/>
        <v>7.0782500000000255</v>
      </c>
      <c r="K63" s="37">
        <v>221.8</v>
      </c>
      <c r="L63" s="37">
        <v>223.4</v>
      </c>
      <c r="M63" s="37">
        <f t="shared" si="58"/>
        <v>1.5999999999999943</v>
      </c>
      <c r="N63" s="37"/>
      <c r="O63" s="37">
        <f t="shared" si="142"/>
        <v>54.5</v>
      </c>
      <c r="P63" s="37">
        <v>277.89999999999998</v>
      </c>
      <c r="Q63" s="37">
        <v>243.5</v>
      </c>
      <c r="R63" s="37">
        <f t="shared" si="2"/>
        <v>20.099999999999994</v>
      </c>
      <c r="S63" s="37"/>
      <c r="T63" s="37">
        <v>13.3</v>
      </c>
      <c r="U63" s="37">
        <v>10.43</v>
      </c>
      <c r="V63" s="37">
        <v>10.83</v>
      </c>
      <c r="W63" s="37">
        <f t="shared" si="3"/>
        <v>0.40000000000000036</v>
      </c>
      <c r="X63" s="37"/>
      <c r="Y63" s="37"/>
      <c r="Z63" s="37">
        <v>13.68</v>
      </c>
      <c r="AA63" s="37">
        <v>18.14</v>
      </c>
      <c r="AB63" s="37">
        <f t="shared" si="8"/>
        <v>4.4600000000000009</v>
      </c>
      <c r="AC63" s="37"/>
      <c r="AD63" s="37">
        <v>13.5</v>
      </c>
      <c r="AE63" s="37">
        <v>13.363</v>
      </c>
      <c r="AF63" s="37"/>
      <c r="AG63" s="37">
        <f t="shared" si="89"/>
        <v>1.9999999999999947</v>
      </c>
      <c r="AH63" s="37">
        <f t="shared" si="90"/>
        <v>26.559999999999988</v>
      </c>
      <c r="AI63" s="37">
        <v>0.73299999999999998</v>
      </c>
      <c r="AJ63" s="37">
        <v>1.054</v>
      </c>
      <c r="AK63" s="37">
        <v>1.9370000000000001</v>
      </c>
      <c r="AL63" s="37">
        <f t="shared" si="21"/>
        <v>0.15000000000000002</v>
      </c>
      <c r="AM63" s="37">
        <v>269.07</v>
      </c>
      <c r="AN63" s="37">
        <f t="shared" si="91"/>
        <v>-0.15174999999999272</v>
      </c>
      <c r="AO63" s="37">
        <v>0</v>
      </c>
      <c r="AP63" s="37">
        <f t="shared" si="10"/>
        <v>0.15000000000000002</v>
      </c>
      <c r="AQ63" s="37"/>
      <c r="AR63" s="37"/>
      <c r="AS63" s="32">
        <f>IF(OR(AP63&lt;(AR60-1.5*AR62),AP63&gt;(AR61+1.5*AR62)),1,0)</f>
        <v>0</v>
      </c>
      <c r="AT63" s="37">
        <v>21.5</v>
      </c>
      <c r="AU63" s="37"/>
      <c r="AV63" s="37"/>
      <c r="AW63" s="32">
        <f>IF(OR(AT63&lt;(AV60-1.5*AV62),AT63&gt;(AV61+1.5*AV62)),1,0)</f>
        <v>0</v>
      </c>
      <c r="AX63" s="37">
        <f t="shared" si="11"/>
        <v>143.33333333333331</v>
      </c>
      <c r="AY63" s="37"/>
      <c r="AZ63" s="37">
        <v>1.1000000000000001</v>
      </c>
      <c r="BA63" s="37"/>
      <c r="BB63" s="37"/>
      <c r="BC63" s="52">
        <f>IF(OR(AZ63&lt;(BB60-1.5*BB62),AZ63&gt;(BB61+1.5*BB62)),1,0)</f>
        <v>0</v>
      </c>
      <c r="BD63" s="6"/>
      <c r="BE63" s="6"/>
      <c r="BF63" s="6"/>
      <c r="BG63" s="6"/>
      <c r="BH63" s="6"/>
      <c r="BI63" s="6"/>
      <c r="BJ63" s="6"/>
      <c r="BK63" s="6"/>
      <c r="BL63" s="6"/>
      <c r="BM63" s="6"/>
      <c r="BN63" s="6"/>
      <c r="BO63" s="6"/>
      <c r="BP63" s="6"/>
      <c r="BQ63" s="6"/>
      <c r="BR63" s="6"/>
      <c r="BS63" s="6"/>
    </row>
    <row r="64" spans="1:71" x14ac:dyDescent="0.25">
      <c r="D64" s="51"/>
      <c r="E64" s="25">
        <v>12</v>
      </c>
      <c r="F64" s="6" t="s">
        <v>110</v>
      </c>
      <c r="G64" s="6">
        <v>61</v>
      </c>
      <c r="H64" s="38">
        <v>278.89999999999998</v>
      </c>
      <c r="I64" s="38">
        <f t="shared" si="0"/>
        <v>271.82174999999995</v>
      </c>
      <c r="J64" s="38">
        <f t="shared" si="7"/>
        <v>7.0782500000000255</v>
      </c>
      <c r="K64" s="38">
        <v>228.3</v>
      </c>
      <c r="L64" s="38">
        <v>231.4</v>
      </c>
      <c r="M64" s="38">
        <f t="shared" si="58"/>
        <v>3.0999999999999943</v>
      </c>
      <c r="N64" s="38">
        <f t="shared" ref="N64" si="157">AVERAGE(M64:M67)</f>
        <v>3.0749999999999957</v>
      </c>
      <c r="O64" s="38">
        <f t="shared" si="142"/>
        <v>50.599999999999966</v>
      </c>
      <c r="P64" s="38">
        <v>282</v>
      </c>
      <c r="Q64" s="38">
        <v>251.4</v>
      </c>
      <c r="R64" s="38">
        <f t="shared" si="2"/>
        <v>20</v>
      </c>
      <c r="S64" s="38">
        <f t="shared" ref="S64" si="158">AVERAGE(R64:R67)</f>
        <v>20.150000000000006</v>
      </c>
      <c r="T64" s="38">
        <v>13.3</v>
      </c>
      <c r="U64" s="38">
        <v>10.44</v>
      </c>
      <c r="V64" s="38">
        <v>10.97</v>
      </c>
      <c r="W64" s="38">
        <f t="shared" si="3"/>
        <v>0.53000000000000114</v>
      </c>
      <c r="X64" s="38">
        <f t="shared" ref="X64" si="159">AVERAGE(W64:W67)</f>
        <v>0.45250000000000057</v>
      </c>
      <c r="Y64" s="38"/>
      <c r="Z64" s="38">
        <v>13.84</v>
      </c>
      <c r="AA64" s="38">
        <v>18.329999999999998</v>
      </c>
      <c r="AB64" s="38">
        <f t="shared" si="8"/>
        <v>4.4899999999999984</v>
      </c>
      <c r="AC64" s="38">
        <f t="shared" ref="AC64" si="160">AVERAGE(AB64:AB67)</f>
        <v>4.4825000000000008</v>
      </c>
      <c r="AD64" s="38">
        <v>13.49</v>
      </c>
      <c r="AE64" s="38">
        <v>13.441000000000001</v>
      </c>
      <c r="AF64" s="38"/>
      <c r="AG64" s="38">
        <f t="shared" si="89"/>
        <v>3.6299999999999955</v>
      </c>
      <c r="AH64" s="38">
        <f t="shared" si="90"/>
        <v>28.119999999999994</v>
      </c>
      <c r="AI64" s="38">
        <v>0.76300000000000001</v>
      </c>
      <c r="AJ64" s="38">
        <v>1.0289999999999999</v>
      </c>
      <c r="AK64" s="38">
        <v>2.0990000000000002</v>
      </c>
      <c r="AL64" s="38">
        <f t="shared" si="21"/>
        <v>0.30700000000000027</v>
      </c>
      <c r="AM64" s="38">
        <v>272.19</v>
      </c>
      <c r="AN64" s="38">
        <f t="shared" si="91"/>
        <v>0.36825000000004593</v>
      </c>
      <c r="AO64" s="38">
        <f t="shared" si="9"/>
        <v>0.36825000000004593</v>
      </c>
      <c r="AP64" s="38">
        <f t="shared" si="10"/>
        <v>0.6752500000000462</v>
      </c>
      <c r="AQ64" s="38">
        <f>AVERAGE(AP64:AP67)</f>
        <v>0.50525000000001863</v>
      </c>
      <c r="AR64" s="38">
        <f>QUARTILE(AP64:AP67,1)</f>
        <v>0.42475000000000773</v>
      </c>
      <c r="AS64" s="6">
        <f>IF(OR(AP64&lt;(AR64-1.5*AR66),AP64&gt;(AR65+1.5*AR66)),1,0)</f>
        <v>0</v>
      </c>
      <c r="AT64" s="38">
        <v>19.5</v>
      </c>
      <c r="AU64" s="45">
        <f>AVERAGE(AT64:AT66)</f>
        <v>19.5</v>
      </c>
      <c r="AV64" s="45">
        <f>QUARTILE(AT64:AT67,1)</f>
        <v>19.375</v>
      </c>
      <c r="AW64" s="5">
        <f>IF(OR(AT64&lt;(AV64-1.5*AV66),AT64&gt;(AV65+1.5*AV66)),1,0)</f>
        <v>0</v>
      </c>
      <c r="AX64" s="38">
        <f t="shared" si="11"/>
        <v>28.87819326175293</v>
      </c>
      <c r="AY64" s="38"/>
      <c r="AZ64" s="38">
        <v>1.79</v>
      </c>
      <c r="BA64" s="45">
        <f t="shared" ref="BA64" si="161">AVERAGE(AZ64:AZ67)</f>
        <v>1.4375</v>
      </c>
      <c r="BB64" s="45">
        <f>QUARTILE(AZ64:AZ67,1)</f>
        <v>1.29</v>
      </c>
      <c r="BC64" s="54">
        <f>IF(OR(AZ64&lt;(BB64-1.5*BB66),AZ64&gt;(BB65+1.5*BB66)),1,0)</f>
        <v>0</v>
      </c>
      <c r="BD64" s="6"/>
      <c r="BE64" s="6"/>
      <c r="BF64" s="6"/>
      <c r="BG64" s="6"/>
      <c r="BH64" s="6"/>
      <c r="BI64" s="6"/>
      <c r="BJ64" s="6"/>
      <c r="BK64" s="6"/>
      <c r="BL64" s="6"/>
      <c r="BM64" s="6"/>
      <c r="BN64" s="6"/>
      <c r="BO64" s="6"/>
      <c r="BP64" s="6"/>
      <c r="BQ64" s="6"/>
      <c r="BR64" s="6"/>
      <c r="BS64" s="6"/>
    </row>
    <row r="65" spans="1:71" x14ac:dyDescent="0.25">
      <c r="D65" s="51"/>
      <c r="E65" s="25"/>
      <c r="F65" s="6" t="s">
        <v>111</v>
      </c>
      <c r="G65" s="6">
        <v>62</v>
      </c>
      <c r="H65" s="38">
        <v>280.2</v>
      </c>
      <c r="I65" s="38">
        <f t="shared" si="0"/>
        <v>273.12174999999996</v>
      </c>
      <c r="J65" s="38">
        <f t="shared" si="7"/>
        <v>7.0782500000000255</v>
      </c>
      <c r="K65" s="38">
        <f>H65-O65</f>
        <v>226.2</v>
      </c>
      <c r="L65" s="38">
        <v>230.7</v>
      </c>
      <c r="M65" s="38">
        <f t="shared" si="58"/>
        <v>4.5</v>
      </c>
      <c r="N65" s="38">
        <f t="shared" ref="N65" si="162">STDEV(M64:M67)</f>
        <v>1.0144785195688824</v>
      </c>
      <c r="O65" s="38">
        <v>54</v>
      </c>
      <c r="P65" s="38">
        <v>284.89999999999998</v>
      </c>
      <c r="Q65" s="38">
        <v>250.9</v>
      </c>
      <c r="R65" s="38">
        <f t="shared" si="2"/>
        <v>20.200000000000017</v>
      </c>
      <c r="S65" s="38">
        <f t="shared" ref="S65" si="163">STDEV(R64:R67)</f>
        <v>0.10000000000000379</v>
      </c>
      <c r="T65" s="38">
        <v>13.32</v>
      </c>
      <c r="U65" s="38">
        <v>10.44</v>
      </c>
      <c r="V65" s="38">
        <v>10.87</v>
      </c>
      <c r="W65" s="38">
        <f t="shared" si="3"/>
        <v>0.42999999999999972</v>
      </c>
      <c r="X65" s="38">
        <f t="shared" ref="X65" si="164">STDEV(W64:W67)</f>
        <v>5.1881274720911669E-2</v>
      </c>
      <c r="Y65" s="38"/>
      <c r="Z65" s="38">
        <v>13.81</v>
      </c>
      <c r="AA65" s="38">
        <v>18.28</v>
      </c>
      <c r="AB65" s="38">
        <f t="shared" si="8"/>
        <v>4.4700000000000006</v>
      </c>
      <c r="AC65" s="38">
        <f t="shared" ref="AC65" si="165">STDEV(AB64:AB67)</f>
        <v>1.4999999999999581E-2</v>
      </c>
      <c r="AD65" s="38">
        <v>13.58</v>
      </c>
      <c r="AE65" s="38">
        <v>13.476000000000001</v>
      </c>
      <c r="AF65" s="38"/>
      <c r="AG65" s="38">
        <f t="shared" si="89"/>
        <v>4.93</v>
      </c>
      <c r="AH65" s="38">
        <f t="shared" si="90"/>
        <v>29.600000000000016</v>
      </c>
      <c r="AI65" s="38">
        <v>0.75</v>
      </c>
      <c r="AJ65" s="38">
        <v>1.0429999999999999</v>
      </c>
      <c r="AK65" s="38">
        <v>2.13</v>
      </c>
      <c r="AL65" s="38">
        <f t="shared" si="21"/>
        <v>0.33699999999999997</v>
      </c>
      <c r="AM65" s="38">
        <v>273.33</v>
      </c>
      <c r="AN65" s="38">
        <f t="shared" si="91"/>
        <v>0.20825000000002092</v>
      </c>
      <c r="AO65" s="38">
        <f t="shared" si="9"/>
        <v>0.20825000000002092</v>
      </c>
      <c r="AP65" s="38">
        <f t="shared" si="10"/>
        <v>0.54525000000002088</v>
      </c>
      <c r="AQ65" s="38">
        <f>STDEV(AP64:AP67)</f>
        <v>0.13826544518909706</v>
      </c>
      <c r="AR65" s="38">
        <f>QUARTILE(AP64:AP67,3)</f>
        <v>0.57775000000002719</v>
      </c>
      <c r="AS65" s="6">
        <f>IF(OR(AP65&lt;(AR64-1.5*AR66),AP65&gt;(AR65+1.5*AR66)),1,0)</f>
        <v>0</v>
      </c>
      <c r="AT65" s="38">
        <v>19.5</v>
      </c>
      <c r="AU65" s="45">
        <f>STDEV(AT64:AT66)</f>
        <v>0</v>
      </c>
      <c r="AV65" s="45">
        <f>QUARTILE(AT64:AT67,3)</f>
        <v>19.5</v>
      </c>
      <c r="AW65" s="5">
        <f>IF(OR(AT65&lt;(AV64-1.5*AV66),AT65&gt;(AV65+1.5*AV66)),1,0)</f>
        <v>0</v>
      </c>
      <c r="AX65" s="38">
        <f t="shared" si="11"/>
        <v>35.763411279228343</v>
      </c>
      <c r="AY65" s="38"/>
      <c r="AZ65" s="38">
        <v>1.31</v>
      </c>
      <c r="BA65" s="45">
        <f t="shared" ref="BA65" si="166">STDEV(AZ64:AZ67)</f>
        <v>0.24757153848265115</v>
      </c>
      <c r="BB65" s="45">
        <f>QUARTILE(AZ64:AZ67,3)</f>
        <v>1.5125</v>
      </c>
      <c r="BC65" s="54">
        <f>IF(OR(AZ65&lt;(BB64-1.5*BB66),AZ65&gt;(BB65+1.5*BB66)),1,0)</f>
        <v>0</v>
      </c>
      <c r="BD65" s="6"/>
      <c r="BE65" s="6"/>
      <c r="BF65" s="6"/>
      <c r="BG65" s="6"/>
      <c r="BH65" s="6"/>
      <c r="BI65" s="6"/>
      <c r="BJ65" s="6"/>
      <c r="BK65" s="6"/>
      <c r="BL65" s="6"/>
      <c r="BM65" s="6"/>
      <c r="BN65" s="6"/>
      <c r="BO65" s="6"/>
      <c r="BP65" s="6"/>
      <c r="BQ65" s="6"/>
      <c r="BR65" s="6"/>
      <c r="BS65" s="6"/>
    </row>
    <row r="66" spans="1:71" x14ac:dyDescent="0.25">
      <c r="D66" s="51"/>
      <c r="E66" s="25"/>
      <c r="F66" s="6" t="s">
        <v>112</v>
      </c>
      <c r="G66" s="6">
        <v>63</v>
      </c>
      <c r="H66" s="38">
        <v>272.3</v>
      </c>
      <c r="I66" s="38">
        <f t="shared" si="0"/>
        <v>265.22174999999999</v>
      </c>
      <c r="J66" s="38">
        <f t="shared" si="7"/>
        <v>7.0782500000000255</v>
      </c>
      <c r="K66" s="38">
        <v>229.3</v>
      </c>
      <c r="L66" s="38">
        <v>231.7</v>
      </c>
      <c r="M66" s="38">
        <f t="shared" si="58"/>
        <v>2.3999999999999773</v>
      </c>
      <c r="N66" s="38"/>
      <c r="O66" s="38">
        <f>H66-K66</f>
        <v>43</v>
      </c>
      <c r="P66" s="38">
        <v>274.8</v>
      </c>
      <c r="Q66" s="38">
        <v>251.9</v>
      </c>
      <c r="R66" s="38">
        <f t="shared" si="2"/>
        <v>20.200000000000017</v>
      </c>
      <c r="S66" s="38"/>
      <c r="T66" s="38">
        <v>13.37</v>
      </c>
      <c r="U66" s="38">
        <v>10.5</v>
      </c>
      <c r="V66" s="38">
        <v>10.92</v>
      </c>
      <c r="W66" s="38">
        <f t="shared" si="3"/>
        <v>0.41999999999999993</v>
      </c>
      <c r="X66" s="38"/>
      <c r="Y66" s="38"/>
      <c r="Z66" s="38">
        <v>13.87</v>
      </c>
      <c r="AA66" s="38">
        <v>18.37</v>
      </c>
      <c r="AB66" s="38">
        <f t="shared" si="8"/>
        <v>4.5000000000000018</v>
      </c>
      <c r="AC66" s="38"/>
      <c r="AD66" s="38">
        <v>13.63</v>
      </c>
      <c r="AE66" s="38">
        <v>13.564</v>
      </c>
      <c r="AF66" s="38"/>
      <c r="AG66" s="38">
        <f t="shared" si="89"/>
        <v>2.8199999999999772</v>
      </c>
      <c r="AH66" s="38">
        <f t="shared" si="90"/>
        <v>27.519999999999996</v>
      </c>
      <c r="AI66" s="38">
        <v>0.752</v>
      </c>
      <c r="AJ66" s="38">
        <v>1.038</v>
      </c>
      <c r="AK66" s="38">
        <v>2.093</v>
      </c>
      <c r="AL66" s="38">
        <f t="shared" si="21"/>
        <v>0.30299999999999994</v>
      </c>
      <c r="AM66" s="38">
        <v>265.27</v>
      </c>
      <c r="AN66" s="38">
        <f t="shared" si="91"/>
        <v>4.8249999999995907E-2</v>
      </c>
      <c r="AO66" s="38">
        <f t="shared" si="9"/>
        <v>4.8249999999995907E-2</v>
      </c>
      <c r="AP66" s="38">
        <f t="shared" si="10"/>
        <v>0.35124999999999584</v>
      </c>
      <c r="AQ66" s="38"/>
      <c r="AR66" s="38">
        <f>AR65-AR64</f>
        <v>0.15300000000001945</v>
      </c>
      <c r="AS66" s="6">
        <f>IF(OR(AP66&lt;(AR64-1.5*AR66),AP66&gt;(AR65+1.5*AR66)),1,0)</f>
        <v>0</v>
      </c>
      <c r="AT66" s="38">
        <v>19.5</v>
      </c>
      <c r="AU66" s="45"/>
      <c r="AV66" s="45">
        <f>AV65-AV64</f>
        <v>0.125</v>
      </c>
      <c r="AW66" s="5">
        <f>IF(OR(AT66&lt;(AV64-1.5*AV66),AT66&gt;(AV65+1.5*AV66)),1,0)</f>
        <v>0</v>
      </c>
      <c r="AX66" s="38">
        <f t="shared" si="11"/>
        <v>55.516014234876103</v>
      </c>
      <c r="AY66" s="38"/>
      <c r="AZ66" s="38">
        <v>1.42</v>
      </c>
      <c r="BA66" s="45"/>
      <c r="BB66" s="45">
        <f>BB65-BB64</f>
        <v>0.22249999999999992</v>
      </c>
      <c r="BC66" s="54">
        <f>IF(OR(AZ66&lt;(BB64-1.5*BB66),AZ66&gt;(BB65+1.5*BB66)),1,0)</f>
        <v>0</v>
      </c>
      <c r="BD66" s="6"/>
      <c r="BE66" s="6"/>
      <c r="BF66" s="6"/>
      <c r="BG66" s="6"/>
      <c r="BH66" s="6"/>
      <c r="BI66" s="6"/>
      <c r="BJ66" s="6"/>
      <c r="BK66" s="6"/>
      <c r="BL66" s="6"/>
      <c r="BM66" s="6"/>
      <c r="BN66" s="6"/>
      <c r="BO66" s="6"/>
      <c r="BP66" s="6"/>
      <c r="BQ66" s="6"/>
      <c r="BR66" s="6"/>
      <c r="BS66" s="6"/>
    </row>
    <row r="67" spans="1:71" x14ac:dyDescent="0.25">
      <c r="C67">
        <v>12</v>
      </c>
      <c r="D67" s="51"/>
      <c r="E67" s="25"/>
      <c r="F67" s="6" t="s">
        <v>113</v>
      </c>
      <c r="G67" s="6">
        <v>64</v>
      </c>
      <c r="H67" s="38">
        <v>278.3</v>
      </c>
      <c r="I67" s="38">
        <f t="shared" si="0"/>
        <v>271.22174999999999</v>
      </c>
      <c r="J67" s="38">
        <f t="shared" si="7"/>
        <v>7.0782500000000255</v>
      </c>
      <c r="K67" s="38">
        <v>227.5</v>
      </c>
      <c r="L67" s="38">
        <v>229.8</v>
      </c>
      <c r="M67" s="38">
        <f t="shared" si="58"/>
        <v>2.3000000000000114</v>
      </c>
      <c r="N67" s="38"/>
      <c r="O67" s="38">
        <f>H67-K67</f>
        <v>50.800000000000011</v>
      </c>
      <c r="P67" s="38">
        <v>280.8</v>
      </c>
      <c r="Q67" s="38">
        <v>250</v>
      </c>
      <c r="R67" s="38">
        <f t="shared" si="2"/>
        <v>20.199999999999989</v>
      </c>
      <c r="S67" s="38"/>
      <c r="T67" s="38">
        <v>13.36</v>
      </c>
      <c r="U67" s="38">
        <f>T67-Y67</f>
        <v>10.489999999999998</v>
      </c>
      <c r="V67" s="38">
        <v>10.92</v>
      </c>
      <c r="W67" s="38">
        <f t="shared" si="3"/>
        <v>0.43000000000000149</v>
      </c>
      <c r="X67" s="38"/>
      <c r="Y67" s="38">
        <v>2.87</v>
      </c>
      <c r="Z67" s="38">
        <f>Y67+V67</f>
        <v>13.79</v>
      </c>
      <c r="AA67" s="38">
        <v>18.260000000000002</v>
      </c>
      <c r="AB67" s="38">
        <f>AA67-Z67</f>
        <v>4.4700000000000024</v>
      </c>
      <c r="AC67" s="38"/>
      <c r="AD67" s="38">
        <v>13.57</v>
      </c>
      <c r="AE67" s="38">
        <v>13.494</v>
      </c>
      <c r="AF67" s="38"/>
      <c r="AG67" s="38">
        <f t="shared" si="89"/>
        <v>2.7300000000000129</v>
      </c>
      <c r="AH67" s="38">
        <f t="shared" si="90"/>
        <v>27.400000000000002</v>
      </c>
      <c r="AI67" s="38">
        <v>0.76200000000000001</v>
      </c>
      <c r="AJ67" s="38">
        <v>1.0409999999999999</v>
      </c>
      <c r="AK67" s="38">
        <v>2.0339999999999998</v>
      </c>
      <c r="AL67" s="38">
        <f t="shared" si="21"/>
        <v>0.23099999999999987</v>
      </c>
      <c r="AM67" s="38">
        <v>271.44</v>
      </c>
      <c r="AN67" s="38">
        <f t="shared" si="91"/>
        <v>0.21825000000001182</v>
      </c>
      <c r="AO67" s="38">
        <f t="shared" si="9"/>
        <v>0.21825000000001182</v>
      </c>
      <c r="AP67" s="38">
        <f t="shared" si="10"/>
        <v>0.4492500000000117</v>
      </c>
      <c r="AQ67" s="38"/>
      <c r="AR67" s="38"/>
      <c r="AS67" s="6">
        <f>IF(OR(AP67&lt;(AR64-1.5*AR66),AP67&gt;(AR65+1.5*AR66)),1,0)</f>
        <v>0</v>
      </c>
      <c r="AT67" s="44">
        <v>19</v>
      </c>
      <c r="AU67" s="45"/>
      <c r="AV67" s="45"/>
      <c r="AW67" s="9">
        <f>IF(OR(AT67&lt;(AV64-1.5*AV66),AT67&gt;(AV65+1.5*AV66)),1,0)</f>
        <v>1</v>
      </c>
      <c r="AX67" s="44">
        <f t="shared" si="11"/>
        <v>42.292710072341691</v>
      </c>
      <c r="AY67" s="38"/>
      <c r="AZ67" s="38">
        <v>1.23</v>
      </c>
      <c r="BA67" s="45"/>
      <c r="BB67" s="45"/>
      <c r="BC67" s="54">
        <f>IF(OR(AZ67&lt;(BB64-1.5*BB66),AZ67&gt;(BB65+1.5*BB66)),1,0)</f>
        <v>0</v>
      </c>
      <c r="BD67" s="6"/>
      <c r="BE67" s="6"/>
      <c r="BF67" s="6"/>
      <c r="BG67" s="6"/>
      <c r="BH67" s="6"/>
      <c r="BI67" s="6"/>
      <c r="BJ67" s="6"/>
      <c r="BK67" s="6"/>
      <c r="BL67" s="6"/>
      <c r="BM67" s="6"/>
      <c r="BN67" s="6"/>
      <c r="BO67" s="6"/>
      <c r="BP67" s="6"/>
      <c r="BQ67" s="6"/>
      <c r="BR67" s="6"/>
      <c r="BS67" s="6"/>
    </row>
    <row r="68" spans="1:71" x14ac:dyDescent="0.25">
      <c r="D68" s="51"/>
      <c r="E68" s="33">
        <v>24</v>
      </c>
      <c r="F68" s="32" t="s">
        <v>114</v>
      </c>
      <c r="G68" s="32">
        <v>65</v>
      </c>
      <c r="H68" s="37">
        <v>282.3</v>
      </c>
      <c r="I68" s="37">
        <f t="shared" ref="I68:I131" si="167">H68-$B$18</f>
        <v>275.22174999999999</v>
      </c>
      <c r="J68" s="37">
        <f t="shared" si="7"/>
        <v>7.0782500000000255</v>
      </c>
      <c r="K68" s="37">
        <v>228.8</v>
      </c>
      <c r="L68" s="37">
        <v>231.9</v>
      </c>
      <c r="M68" s="37">
        <f t="shared" si="58"/>
        <v>3.0999999999999943</v>
      </c>
      <c r="N68" s="37">
        <f t="shared" ref="N68" si="168">AVERAGE(M68:M71)</f>
        <v>1.9500000000000099</v>
      </c>
      <c r="O68" s="37">
        <f>H68-K68</f>
        <v>53.5</v>
      </c>
      <c r="P68" s="37">
        <v>285.39999999999998</v>
      </c>
      <c r="Q68" s="37">
        <v>252.1</v>
      </c>
      <c r="R68" s="37">
        <f t="shared" ref="R68:R131" si="169">Q68-K68-M68</f>
        <v>20.199999999999989</v>
      </c>
      <c r="S68" s="37">
        <f t="shared" ref="S68" si="170">AVERAGE(R68:R71)</f>
        <v>20.124999999999993</v>
      </c>
      <c r="T68" s="37">
        <v>13.34</v>
      </c>
      <c r="U68" s="37">
        <f>T68-Y68</f>
        <v>10.46</v>
      </c>
      <c r="V68" s="37">
        <v>10.93</v>
      </c>
      <c r="W68" s="37">
        <f t="shared" ref="W68:W91" si="171">V68-U68</f>
        <v>0.46999999999999886</v>
      </c>
      <c r="X68" s="37">
        <f t="shared" ref="X68" si="172">AVERAGE(W68:W71)</f>
        <v>0.41999999999999993</v>
      </c>
      <c r="Y68" s="37">
        <v>2.88</v>
      </c>
      <c r="Z68" s="37">
        <v>13.82</v>
      </c>
      <c r="AA68" s="37">
        <v>18.309999999999999</v>
      </c>
      <c r="AB68" s="37">
        <f t="shared" si="8"/>
        <v>4.4899999999999984</v>
      </c>
      <c r="AC68" s="37">
        <f t="shared" ref="AC68" si="173">AVERAGE(AB68:AB71)</f>
        <v>4.504999999999999</v>
      </c>
      <c r="AD68" s="37">
        <v>13.54</v>
      </c>
      <c r="AE68" s="37">
        <v>13.41</v>
      </c>
      <c r="AF68" s="37"/>
      <c r="AG68" s="37">
        <f t="shared" ref="AG68:AG91" si="174">M68+W68</f>
        <v>3.5699999999999932</v>
      </c>
      <c r="AH68" s="37">
        <f t="shared" ref="AH68:AH91" si="175">M68+R68+W68+AB68</f>
        <v>28.25999999999998</v>
      </c>
      <c r="AI68" s="37">
        <v>0.76400000000000001</v>
      </c>
      <c r="AJ68" s="37">
        <v>1.036</v>
      </c>
      <c r="AK68" s="37">
        <v>2.0830000000000002</v>
      </c>
      <c r="AL68" s="37">
        <f t="shared" si="21"/>
        <v>0.28300000000000014</v>
      </c>
      <c r="AM68" s="37">
        <v>275.42</v>
      </c>
      <c r="AN68" s="37">
        <f t="shared" ref="AN68:AN99" si="176">AM68-I68</f>
        <v>0.19825000000003001</v>
      </c>
      <c r="AO68" s="37">
        <f t="shared" si="9"/>
        <v>0.19825000000003001</v>
      </c>
      <c r="AP68" s="37">
        <f t="shared" si="10"/>
        <v>0.48125000000003015</v>
      </c>
      <c r="AQ68" s="37">
        <f>AVERAGE(AP68:AP71)</f>
        <v>0.27868750000000608</v>
      </c>
      <c r="AR68" s="37">
        <f>QUARTILE(AP68:AP71,1)</f>
        <v>0.16893750000001065</v>
      </c>
      <c r="AS68" s="32">
        <f>IF(OR(AP68&lt;(AR68-1.5*AR70),AP68&gt;(AR69+1.5*AR70)),1,0)</f>
        <v>0</v>
      </c>
      <c r="AT68" s="37">
        <v>20</v>
      </c>
      <c r="AU68" s="37">
        <f t="shared" ref="AU68" si="177">AVERAGE(AT68:AT71)</f>
        <v>20.5</v>
      </c>
      <c r="AV68" s="37">
        <f>QUARTILE(AT68:AT71,1)</f>
        <v>20.375</v>
      </c>
      <c r="AW68" s="32">
        <f>IF(OR(AT68&lt;(AV68-1.5*AV70),AT68&gt;(AV69+1.5*AV70)),1,0)</f>
        <v>0</v>
      </c>
      <c r="AX68" s="37">
        <f t="shared" si="11"/>
        <v>41.558441558438957</v>
      </c>
      <c r="AY68" s="37"/>
      <c r="AZ68" s="44">
        <v>1.43</v>
      </c>
      <c r="BA68" s="37">
        <f>AVERAGE(AZ69:AZ71)</f>
        <v>1.1066666666666667</v>
      </c>
      <c r="BB68" s="37">
        <f>QUARTILE(AZ68:AZ71,1)</f>
        <v>1.0975000000000001</v>
      </c>
      <c r="BC68" s="53">
        <f>IF(OR(AZ68&lt;(BB68-1.5*BB70),AZ68&gt;(BB69+1.5*BB70)),1,0)</f>
        <v>1</v>
      </c>
      <c r="BD68" s="6"/>
      <c r="BE68" s="6"/>
      <c r="BF68" s="6"/>
      <c r="BG68" s="6"/>
      <c r="BH68" s="6"/>
      <c r="BI68" s="6"/>
      <c r="BJ68" s="6"/>
      <c r="BK68" s="6"/>
      <c r="BL68" s="6"/>
      <c r="BM68" s="6"/>
      <c r="BN68" s="6"/>
      <c r="BO68" s="6"/>
      <c r="BP68" s="6"/>
      <c r="BQ68" s="6"/>
      <c r="BR68" s="6"/>
      <c r="BS68" s="6"/>
    </row>
    <row r="69" spans="1:71" x14ac:dyDescent="0.25">
      <c r="D69" s="51"/>
      <c r="E69" s="33"/>
      <c r="F69" s="32" t="s">
        <v>115</v>
      </c>
      <c r="G69" s="32">
        <v>66</v>
      </c>
      <c r="H69" s="37">
        <v>270.10000000000002</v>
      </c>
      <c r="I69" s="37">
        <f t="shared" si="167"/>
        <v>263.02175</v>
      </c>
      <c r="J69" s="37">
        <f t="shared" ref="J69:J132" si="178">H69-I69</f>
        <v>7.0782500000000255</v>
      </c>
      <c r="K69" s="37">
        <v>228.2</v>
      </c>
      <c r="L69" s="37">
        <v>229.8</v>
      </c>
      <c r="M69" s="37">
        <f t="shared" si="58"/>
        <v>1.6000000000000227</v>
      </c>
      <c r="N69" s="37">
        <f t="shared" ref="N69" si="179">STDEV(M68:M71)</f>
        <v>0.76811457478685108</v>
      </c>
      <c r="O69" s="37">
        <f>H69-K69</f>
        <v>41.900000000000034</v>
      </c>
      <c r="P69" s="37">
        <v>272</v>
      </c>
      <c r="Q69" s="37">
        <v>250</v>
      </c>
      <c r="R69" s="37">
        <f t="shared" si="169"/>
        <v>20.199999999999989</v>
      </c>
      <c r="S69" s="37">
        <f t="shared" ref="S69" si="180">STDEV(R68:R71)</f>
        <v>9.5742710775628362E-2</v>
      </c>
      <c r="T69" s="37">
        <v>13.34</v>
      </c>
      <c r="U69" s="37">
        <v>10.45</v>
      </c>
      <c r="V69" s="37">
        <v>10.85</v>
      </c>
      <c r="W69" s="37">
        <f t="shared" si="171"/>
        <v>0.40000000000000036</v>
      </c>
      <c r="X69" s="37">
        <f t="shared" ref="X69" si="181">STDEV(W68:W71)</f>
        <v>3.559026084010361E-2</v>
      </c>
      <c r="Y69" s="37"/>
      <c r="Z69" s="37">
        <v>13.73</v>
      </c>
      <c r="AA69" s="37">
        <v>18.25</v>
      </c>
      <c r="AB69" s="37">
        <f t="shared" ref="AB69:AB91" si="182">AA69-Z69</f>
        <v>4.5199999999999996</v>
      </c>
      <c r="AC69" s="37">
        <f t="shared" ref="AC69" si="183">STDEV(AB68:AB71)</f>
        <v>1.2909944487358469E-2</v>
      </c>
      <c r="AD69" s="37">
        <v>13.53</v>
      </c>
      <c r="AE69" s="37">
        <v>13.416</v>
      </c>
      <c r="AF69" s="37"/>
      <c r="AG69" s="37">
        <f t="shared" si="174"/>
        <v>2.0000000000000231</v>
      </c>
      <c r="AH69" s="37">
        <f t="shared" si="175"/>
        <v>26.72000000000001</v>
      </c>
      <c r="AI69" s="37">
        <v>0.77800000000000002</v>
      </c>
      <c r="AJ69" s="37">
        <v>1.0449999999999999</v>
      </c>
      <c r="AK69" s="37">
        <v>2.0089999999999999</v>
      </c>
      <c r="AL69" s="37">
        <f t="shared" si="21"/>
        <v>0.18599999999999994</v>
      </c>
      <c r="AM69" s="37">
        <v>263.14999999999998</v>
      </c>
      <c r="AN69" s="37">
        <f t="shared" si="176"/>
        <v>0.12824999999997999</v>
      </c>
      <c r="AO69" s="37">
        <f t="shared" ref="AO69:AO129" si="184">AN69</f>
        <v>0.12824999999997999</v>
      </c>
      <c r="AP69" s="37">
        <f t="shared" ref="AP69:AP132" si="185">AO69+AL69</f>
        <v>0.31424999999997993</v>
      </c>
      <c r="AQ69" s="37">
        <f>STDEV(AP68:AP71)</f>
        <v>0.15420959424865877</v>
      </c>
      <c r="AR69" s="37">
        <f>QUARTILE(AP68:AP71,3)</f>
        <v>0.35599999999999249</v>
      </c>
      <c r="AS69" s="32">
        <f>IF(OR(AP69&lt;(AR68-1.5*AR70),AP69&gt;(AR69+1.5*AR70)),1,0)</f>
        <v>0</v>
      </c>
      <c r="AT69" s="37">
        <v>21</v>
      </c>
      <c r="AU69" s="37">
        <f t="shared" ref="AU69" si="186">STDEV(AT68:AT71)</f>
        <v>0.40824829046386302</v>
      </c>
      <c r="AV69" s="37">
        <f>QUARTILE(AT68:AT71,3)</f>
        <v>20.625</v>
      </c>
      <c r="AW69" s="32">
        <f>IF(OR(AT69&lt;(AV68-1.5*AV70),AT69&gt;(AV69+1.5*AV70)),1,0)</f>
        <v>0</v>
      </c>
      <c r="AX69" s="37">
        <f t="shared" ref="AX69:AX132" si="187">AT69/AP69</f>
        <v>66.825775656328844</v>
      </c>
      <c r="AY69" s="37"/>
      <c r="AZ69" s="37">
        <v>1.1299999999999999</v>
      </c>
      <c r="BA69" s="37">
        <f>STDEV(AZ69:AZ71)</f>
        <v>2.0816659994661223E-2</v>
      </c>
      <c r="BB69" s="37">
        <f>QUARTILE(AZ68:AZ71,3)</f>
        <v>1.2049999999999998</v>
      </c>
      <c r="BC69" s="52">
        <f>IF(OR(AZ69&lt;(BB68-1.5*BB70),AZ69&gt;(BB69+1.5*BB70)),1,0)</f>
        <v>0</v>
      </c>
      <c r="BD69" s="6"/>
      <c r="BE69" s="6"/>
      <c r="BF69" s="6"/>
      <c r="BG69" s="6"/>
      <c r="BH69" s="6"/>
      <c r="BI69" s="6"/>
      <c r="BJ69" s="6"/>
      <c r="BK69" s="6"/>
      <c r="BL69" s="6"/>
      <c r="BM69" s="6"/>
      <c r="BN69" s="6"/>
      <c r="BO69" s="6"/>
      <c r="BP69" s="6"/>
      <c r="BQ69" s="6"/>
      <c r="BR69" s="6"/>
      <c r="BS69" s="6"/>
    </row>
    <row r="70" spans="1:71" x14ac:dyDescent="0.25">
      <c r="D70" s="51"/>
      <c r="E70" s="33"/>
      <c r="F70" s="32" t="s">
        <v>116</v>
      </c>
      <c r="G70" s="32">
        <v>67</v>
      </c>
      <c r="H70" s="37">
        <v>282.10000000000002</v>
      </c>
      <c r="I70" s="37">
        <f t="shared" si="167"/>
        <v>275.02175</v>
      </c>
      <c r="J70" s="37">
        <f t="shared" si="178"/>
        <v>7.0782500000000255</v>
      </c>
      <c r="K70" s="37">
        <v>229.7</v>
      </c>
      <c r="L70" s="37">
        <v>231.3</v>
      </c>
      <c r="M70" s="37">
        <f t="shared" si="58"/>
        <v>1.6000000000000227</v>
      </c>
      <c r="N70" s="37"/>
      <c r="O70" s="37">
        <v>52.3</v>
      </c>
      <c r="P70" s="37"/>
      <c r="Q70" s="37">
        <v>251.4</v>
      </c>
      <c r="R70" s="37">
        <f t="shared" si="169"/>
        <v>20.099999999999994</v>
      </c>
      <c r="S70" s="37"/>
      <c r="T70" s="37">
        <v>13.41</v>
      </c>
      <c r="U70" s="37">
        <v>10.5</v>
      </c>
      <c r="V70" s="37">
        <v>10.89</v>
      </c>
      <c r="W70" s="37">
        <f t="shared" si="171"/>
        <v>0.39000000000000057</v>
      </c>
      <c r="X70" s="37"/>
      <c r="Y70" s="37"/>
      <c r="Z70" s="37">
        <v>13.78</v>
      </c>
      <c r="AA70" s="37">
        <v>18.29</v>
      </c>
      <c r="AB70" s="37">
        <f t="shared" si="182"/>
        <v>4.51</v>
      </c>
      <c r="AC70" s="37"/>
      <c r="AD70" s="37">
        <v>13.6</v>
      </c>
      <c r="AE70" s="37">
        <v>13.574</v>
      </c>
      <c r="AF70" s="37"/>
      <c r="AG70" s="37">
        <f t="shared" si="174"/>
        <v>1.9900000000000233</v>
      </c>
      <c r="AH70" s="37">
        <f t="shared" si="175"/>
        <v>26.600000000000016</v>
      </c>
      <c r="AI70" s="37">
        <v>0.745</v>
      </c>
      <c r="AJ70" s="37">
        <v>1.04</v>
      </c>
      <c r="AK70" s="37">
        <v>1.9259999999999999</v>
      </c>
      <c r="AL70" s="37">
        <f t="shared" si="21"/>
        <v>0.1409999999999999</v>
      </c>
      <c r="AM70" s="37">
        <v>274.95999999999998</v>
      </c>
      <c r="AN70" s="37">
        <f t="shared" si="176"/>
        <v>-6.1750000000017735E-2</v>
      </c>
      <c r="AO70" s="37">
        <v>0</v>
      </c>
      <c r="AP70" s="37">
        <f t="shared" si="185"/>
        <v>0.1409999999999999</v>
      </c>
      <c r="AQ70" s="37"/>
      <c r="AR70" s="37">
        <f>AR69-AR68</f>
        <v>0.18706249999998184</v>
      </c>
      <c r="AS70" s="32">
        <f>IF(OR(AP70&lt;(AR68-1.5*AR70),AP70&gt;(AR69+1.5*AR70)),1,0)</f>
        <v>0</v>
      </c>
      <c r="AT70" s="37">
        <v>20.5</v>
      </c>
      <c r="AU70" s="37"/>
      <c r="AV70" s="37">
        <f>AV69-AV68</f>
        <v>0.25</v>
      </c>
      <c r="AW70" s="32">
        <f>IF(OR(AT70&lt;(AV68-1.5*AV70),AT70&gt;(AV69+1.5*AV70)),1,0)</f>
        <v>0</v>
      </c>
      <c r="AX70" s="37">
        <f t="shared" si="187"/>
        <v>145.39007092198591</v>
      </c>
      <c r="AY70" s="37"/>
      <c r="AZ70" s="37">
        <v>1.0900000000000001</v>
      </c>
      <c r="BA70" s="37"/>
      <c r="BB70" s="37">
        <f>BB69-BB68</f>
        <v>0.10749999999999971</v>
      </c>
      <c r="BC70" s="52">
        <f>IF(OR(AZ70&lt;(BB68-1.5*BB70),AZ70&gt;(BB69+1.5*BB70)),1,0)</f>
        <v>0</v>
      </c>
      <c r="BD70" s="6"/>
      <c r="BE70" s="6"/>
      <c r="BF70" s="6"/>
      <c r="BG70" s="6"/>
      <c r="BH70" s="6"/>
      <c r="BI70" s="6"/>
      <c r="BJ70" s="6"/>
      <c r="BK70" s="6"/>
      <c r="BL70" s="6"/>
      <c r="BM70" s="6"/>
      <c r="BN70" s="6"/>
      <c r="BO70" s="6"/>
      <c r="BP70" s="6"/>
      <c r="BQ70" s="6"/>
      <c r="BR70" s="6"/>
      <c r="BS70" s="6"/>
    </row>
    <row r="71" spans="1:71" x14ac:dyDescent="0.25">
      <c r="C71">
        <v>24</v>
      </c>
      <c r="D71" s="51"/>
      <c r="E71" s="33"/>
      <c r="F71" s="32" t="s">
        <v>117</v>
      </c>
      <c r="G71" s="32">
        <v>68</v>
      </c>
      <c r="H71" s="37">
        <v>268.3</v>
      </c>
      <c r="I71" s="37">
        <f t="shared" si="167"/>
        <v>261.22174999999999</v>
      </c>
      <c r="J71" s="37">
        <f t="shared" si="178"/>
        <v>7.0782500000000255</v>
      </c>
      <c r="K71" s="37">
        <v>217.3</v>
      </c>
      <c r="L71" s="37">
        <v>218.8</v>
      </c>
      <c r="M71" s="37">
        <f t="shared" si="58"/>
        <v>1.5</v>
      </c>
      <c r="N71" s="37"/>
      <c r="O71" s="37">
        <f>H71-K71</f>
        <v>51</v>
      </c>
      <c r="P71" s="37">
        <v>269.8</v>
      </c>
      <c r="Q71" s="37">
        <v>238.8</v>
      </c>
      <c r="R71" s="37">
        <f t="shared" si="169"/>
        <v>20</v>
      </c>
      <c r="S71" s="37"/>
      <c r="T71" s="37">
        <v>13.32</v>
      </c>
      <c r="U71" s="37">
        <v>10.45</v>
      </c>
      <c r="V71" s="37">
        <v>10.87</v>
      </c>
      <c r="W71" s="37">
        <f t="shared" si="171"/>
        <v>0.41999999999999993</v>
      </c>
      <c r="X71" s="37"/>
      <c r="Y71" s="37"/>
      <c r="Z71" s="37">
        <v>13.73</v>
      </c>
      <c r="AA71" s="37">
        <v>18.23</v>
      </c>
      <c r="AB71" s="37">
        <f t="shared" si="182"/>
        <v>4.5</v>
      </c>
      <c r="AC71" s="37"/>
      <c r="AD71" s="37">
        <v>13.51</v>
      </c>
      <c r="AE71" s="37">
        <v>13.473000000000001</v>
      </c>
      <c r="AF71" s="37"/>
      <c r="AG71" s="37">
        <f t="shared" si="174"/>
        <v>1.92</v>
      </c>
      <c r="AH71" s="37">
        <f t="shared" si="175"/>
        <v>26.42</v>
      </c>
      <c r="AI71" s="37">
        <v>0.74</v>
      </c>
      <c r="AJ71" s="37">
        <v>1.0209999999999999</v>
      </c>
      <c r="AK71" s="37">
        <v>1.911</v>
      </c>
      <c r="AL71" s="37">
        <f t="shared" si="21"/>
        <v>0.15000000000000013</v>
      </c>
      <c r="AM71" s="37">
        <v>261.25</v>
      </c>
      <c r="AN71" s="37">
        <f t="shared" si="176"/>
        <v>2.8250000000014097E-2</v>
      </c>
      <c r="AO71" s="37">
        <f t="shared" si="184"/>
        <v>2.8250000000014097E-2</v>
      </c>
      <c r="AP71" s="37">
        <f t="shared" si="185"/>
        <v>0.17825000000001423</v>
      </c>
      <c r="AQ71" s="37"/>
      <c r="AR71" s="37"/>
      <c r="AS71" s="32">
        <f>IF(OR(AP71&lt;(AR68-1.5*AR70),AP71&gt;(AR69+1.5*AR70)),1,0)</f>
        <v>0</v>
      </c>
      <c r="AT71" s="37">
        <v>20.5</v>
      </c>
      <c r="AU71" s="37"/>
      <c r="AV71" s="37"/>
      <c r="AW71" s="32">
        <f>IF(OR(AT71&lt;(AV68-1.5*AV70),AT71&gt;(AV69+1.5*AV70)),1,0)</f>
        <v>0</v>
      </c>
      <c r="AX71" s="37">
        <f t="shared" si="187"/>
        <v>115.00701262271171</v>
      </c>
      <c r="AY71" s="37"/>
      <c r="AZ71" s="37">
        <v>1.1000000000000001</v>
      </c>
      <c r="BA71" s="37"/>
      <c r="BB71" s="37"/>
      <c r="BC71" s="52">
        <f>IF(OR(AZ71&lt;(BB68-1.5*BB70),AZ71&gt;(BB69+1.5*BB70)),1,0)</f>
        <v>0</v>
      </c>
      <c r="BD71" s="6"/>
      <c r="BE71" s="6"/>
      <c r="BF71" s="6"/>
      <c r="BG71" s="6"/>
      <c r="BH71" s="6"/>
      <c r="BI71" s="6"/>
      <c r="BJ71" s="6"/>
      <c r="BK71" s="6"/>
      <c r="BL71" s="6"/>
      <c r="BM71" s="6"/>
      <c r="BN71" s="6"/>
      <c r="BO71" s="6"/>
      <c r="BP71" s="6"/>
      <c r="BQ71" s="6"/>
      <c r="BR71" s="6"/>
      <c r="BS71" s="6"/>
    </row>
    <row r="72" spans="1:71" x14ac:dyDescent="0.25">
      <c r="D72" s="51"/>
      <c r="E72" s="25">
        <v>48</v>
      </c>
      <c r="F72" s="6" t="s">
        <v>118</v>
      </c>
      <c r="G72" s="6">
        <v>69</v>
      </c>
      <c r="H72" s="38">
        <v>270.10000000000002</v>
      </c>
      <c r="I72" s="38">
        <f t="shared" si="167"/>
        <v>263.02175</v>
      </c>
      <c r="J72" s="38">
        <f t="shared" si="178"/>
        <v>7.0782500000000255</v>
      </c>
      <c r="K72" s="38">
        <v>228</v>
      </c>
      <c r="L72" s="38">
        <v>231.2</v>
      </c>
      <c r="M72" s="38">
        <f t="shared" si="58"/>
        <v>3.1999999999999886</v>
      </c>
      <c r="N72" s="38">
        <f t="shared" ref="N72" si="188">AVERAGE(M72:M75)</f>
        <v>2.9749999999999872</v>
      </c>
      <c r="O72" s="38">
        <f>H72-K72</f>
        <v>42.100000000000023</v>
      </c>
      <c r="P72" s="38">
        <v>273.2</v>
      </c>
      <c r="Q72" s="38">
        <v>251.3</v>
      </c>
      <c r="R72" s="38">
        <f t="shared" si="169"/>
        <v>20.100000000000023</v>
      </c>
      <c r="S72" s="38">
        <f t="shared" ref="S72" si="189">AVERAGE(R72:R75)</f>
        <v>20.07500000000001</v>
      </c>
      <c r="T72" s="38">
        <v>13.54</v>
      </c>
      <c r="U72" s="38">
        <f>T72-Y72</f>
        <v>10.66</v>
      </c>
      <c r="V72" s="38">
        <v>11.06</v>
      </c>
      <c r="W72" s="38">
        <f t="shared" si="171"/>
        <v>0.40000000000000036</v>
      </c>
      <c r="X72" s="38">
        <f t="shared" ref="X72" si="190">AVERAGE(W72:W75)</f>
        <v>0.45000000000000018</v>
      </c>
      <c r="Y72" s="38">
        <v>2.88</v>
      </c>
      <c r="Z72" s="38">
        <v>13.89</v>
      </c>
      <c r="AA72" s="38">
        <v>18.399999999999999</v>
      </c>
      <c r="AB72" s="38">
        <f t="shared" si="182"/>
        <v>4.509999999999998</v>
      </c>
      <c r="AC72" s="38">
        <f t="shared" ref="AC72" si="191">AVERAGE(AB72:AB75)</f>
        <v>4.5024999999999995</v>
      </c>
      <c r="AD72" s="38">
        <v>13.79</v>
      </c>
      <c r="AE72" s="38">
        <v>13.706</v>
      </c>
      <c r="AF72" s="38"/>
      <c r="AG72" s="38">
        <f t="shared" si="174"/>
        <v>3.599999999999989</v>
      </c>
      <c r="AH72" s="38">
        <f t="shared" si="175"/>
        <v>28.210000000000008</v>
      </c>
      <c r="AI72" s="38">
        <v>0.76400000000000001</v>
      </c>
      <c r="AJ72" s="38">
        <v>1.0349999999999999</v>
      </c>
      <c r="AK72" s="38">
        <v>2.0680000000000001</v>
      </c>
      <c r="AL72" s="38">
        <f t="shared" si="21"/>
        <v>0.26900000000000013</v>
      </c>
      <c r="AM72" s="38">
        <v>263.14</v>
      </c>
      <c r="AN72" s="38">
        <f t="shared" si="176"/>
        <v>0.11824999999998909</v>
      </c>
      <c r="AO72" s="38">
        <f t="shared" si="184"/>
        <v>0.11824999999998909</v>
      </c>
      <c r="AP72" s="38">
        <f t="shared" si="185"/>
        <v>0.38724999999998921</v>
      </c>
      <c r="AQ72" s="38">
        <f>AVERAGE(AP72:AP75)</f>
        <v>0.45493750000000371</v>
      </c>
      <c r="AR72" s="38">
        <f>QUARTILE(AP72:AP75,1)</f>
        <v>0.3399374999999919</v>
      </c>
      <c r="AS72" s="6">
        <f>IF(OR(AP72&lt;(AR72-1.5*AR74),AP72&gt;(AR73+1.5*AR74)),1,0)</f>
        <v>0</v>
      </c>
      <c r="AT72" s="38">
        <v>18</v>
      </c>
      <c r="AU72" s="45">
        <f>AVERAGE(AT72,AT75)</f>
        <v>18.25</v>
      </c>
      <c r="AV72" s="45">
        <f>QUARTILE(AT72:AT75,1)</f>
        <v>14.25</v>
      </c>
      <c r="AW72" s="5">
        <f>IF(OR(AT72&lt;(AV72-1.5*AV74),AT72&gt;(AV73+1.5*AV74)),1,0)</f>
        <v>0</v>
      </c>
      <c r="AX72" s="38">
        <f t="shared" si="187"/>
        <v>46.481601032925759</v>
      </c>
      <c r="AY72" s="38"/>
      <c r="AZ72" s="38">
        <v>1.27</v>
      </c>
      <c r="BA72" s="45">
        <f>AVERAGE(AZ72:AZ75)</f>
        <v>1.3925000000000001</v>
      </c>
      <c r="BB72" s="45">
        <f>QUARTILE(AZ72:AZ75,1)</f>
        <v>1.26</v>
      </c>
      <c r="BC72" s="54">
        <f>IF(OR(AZ72&lt;(BB72-1.5*BB74),AZ72&gt;(BB73+1.5*BB74)),1,0)</f>
        <v>0</v>
      </c>
      <c r="BD72" s="6"/>
      <c r="BE72" s="6"/>
      <c r="BF72" s="6"/>
      <c r="BG72" s="6"/>
      <c r="BH72" s="6"/>
      <c r="BI72" s="6"/>
      <c r="BJ72" s="6"/>
      <c r="BK72" s="6"/>
      <c r="BL72" s="6"/>
      <c r="BM72" s="6"/>
      <c r="BN72" s="6"/>
      <c r="BO72" s="6"/>
      <c r="BP72" s="6"/>
      <c r="BQ72" s="6"/>
      <c r="BR72" s="6"/>
      <c r="BS72" s="6"/>
    </row>
    <row r="73" spans="1:71" x14ac:dyDescent="0.25">
      <c r="D73" s="51"/>
      <c r="E73" s="25"/>
      <c r="F73" s="6" t="s">
        <v>119</v>
      </c>
      <c r="G73" s="6">
        <v>70</v>
      </c>
      <c r="H73" s="38">
        <v>275.8</v>
      </c>
      <c r="I73" s="38">
        <f t="shared" si="167"/>
        <v>268.72174999999999</v>
      </c>
      <c r="J73" s="38">
        <f t="shared" si="178"/>
        <v>7.0782500000000255</v>
      </c>
      <c r="K73" s="38">
        <f>H73-O73</f>
        <v>222.10000000000002</v>
      </c>
      <c r="L73" s="38">
        <v>225.3</v>
      </c>
      <c r="M73" s="38">
        <f t="shared" si="58"/>
        <v>3.1999999999999886</v>
      </c>
      <c r="N73" s="38">
        <f t="shared" ref="N73" si="192">STDEV(M72:M75)</f>
        <v>0.51881274720911186</v>
      </c>
      <c r="O73" s="38">
        <v>53.7</v>
      </c>
      <c r="P73" s="38">
        <v>279.2</v>
      </c>
      <c r="Q73" s="38">
        <v>245.3</v>
      </c>
      <c r="R73" s="38">
        <f t="shared" si="169"/>
        <v>20</v>
      </c>
      <c r="S73" s="38">
        <f t="shared" ref="S73" si="193">STDEV(R72:R75)</f>
        <v>9.5742710775643211E-2</v>
      </c>
      <c r="T73" s="38">
        <v>13.35</v>
      </c>
      <c r="U73" s="38">
        <v>10.45</v>
      </c>
      <c r="V73" s="38">
        <v>10.92</v>
      </c>
      <c r="W73" s="38">
        <f t="shared" si="171"/>
        <v>0.47000000000000064</v>
      </c>
      <c r="X73" s="38">
        <f t="shared" ref="X73" si="194">STDEV(W72:W75)</f>
        <v>4.9665548085837695E-2</v>
      </c>
      <c r="Y73" s="38"/>
      <c r="Z73" s="38">
        <v>13.79</v>
      </c>
      <c r="AA73" s="38">
        <v>18.28</v>
      </c>
      <c r="AB73" s="38">
        <f t="shared" si="182"/>
        <v>4.490000000000002</v>
      </c>
      <c r="AC73" s="38">
        <f t="shared" ref="AC73" si="195">STDEV(AB72:AB75)</f>
        <v>9.57427107756194E-3</v>
      </c>
      <c r="AD73" s="38">
        <v>13.58</v>
      </c>
      <c r="AE73" s="38">
        <v>13.494999999999999</v>
      </c>
      <c r="AF73" s="38"/>
      <c r="AG73" s="38">
        <f t="shared" si="174"/>
        <v>3.6699999999999893</v>
      </c>
      <c r="AH73" s="38">
        <f t="shared" si="175"/>
        <v>28.159999999999989</v>
      </c>
      <c r="AI73" s="38">
        <f>0.777+0.759</f>
        <v>1.536</v>
      </c>
      <c r="AJ73" s="38">
        <v>1.05</v>
      </c>
      <c r="AK73" s="38">
        <v>2.996</v>
      </c>
      <c r="AL73" s="38">
        <f>AK73-AJ73-AI73</f>
        <v>0.40999999999999992</v>
      </c>
      <c r="AM73" s="38">
        <v>268.99</v>
      </c>
      <c r="AN73" s="38">
        <f t="shared" si="176"/>
        <v>0.26825000000002319</v>
      </c>
      <c r="AO73" s="38">
        <f t="shared" si="184"/>
        <v>0.26825000000002319</v>
      </c>
      <c r="AP73" s="38">
        <f t="shared" si="185"/>
        <v>0.67825000000002311</v>
      </c>
      <c r="AQ73" s="38">
        <f>STDEV(AP72:AP75)</f>
        <v>0.20875118512638627</v>
      </c>
      <c r="AR73" s="38">
        <f>QUARTILE(AP72:AP75,3)</f>
        <v>0.58675000000000765</v>
      </c>
      <c r="AS73" s="6">
        <f>IF(OR(AP73&lt;(AR72-1.5*AR74),AP73&gt;(AR73+1.5*AR74)),1,0)</f>
        <v>0</v>
      </c>
      <c r="AT73" s="44">
        <v>15</v>
      </c>
      <c r="AU73" s="45">
        <f>STDEV(AT72,AT75)</f>
        <v>0.35355339059327379</v>
      </c>
      <c r="AV73" s="45">
        <f>QUARTILE(AT72:AT75,3)</f>
        <v>18.125</v>
      </c>
      <c r="AW73" s="6">
        <f>IF(OR(AT73&lt;(AV72-1.5*AV74),AT73&gt;(AV73+1.5*AV74)),1,0)</f>
        <v>0</v>
      </c>
      <c r="AX73" s="38">
        <f t="shared" si="187"/>
        <v>22.115739034278644</v>
      </c>
      <c r="AY73" s="38"/>
      <c r="AZ73" s="38">
        <v>1.42</v>
      </c>
      <c r="BA73" s="45">
        <f>STDEV(AZ72:AZ75)</f>
        <v>0.19015344680897281</v>
      </c>
      <c r="BB73" s="45">
        <f>QUARTILE(AZ72:AZ75,3)</f>
        <v>1.4775</v>
      </c>
      <c r="BC73" s="57">
        <f>IF(OR(AZ73&lt;(BB72-1.5*BB74),AZ73&gt;(BB73+1.5*BB74)),1,0)</f>
        <v>0</v>
      </c>
      <c r="BD73" s="6"/>
      <c r="BE73" s="6"/>
      <c r="BF73" s="6"/>
      <c r="BG73" s="6"/>
      <c r="BH73" s="6"/>
      <c r="BI73" s="6"/>
      <c r="BJ73" s="6"/>
      <c r="BK73" s="6"/>
      <c r="BL73" s="6"/>
      <c r="BM73" s="6"/>
      <c r="BN73" s="6"/>
      <c r="BO73" s="6"/>
      <c r="BP73" s="6"/>
      <c r="BQ73" s="6"/>
      <c r="BR73" s="6"/>
      <c r="BS73" s="6"/>
    </row>
    <row r="74" spans="1:71" x14ac:dyDescent="0.25">
      <c r="D74" s="51"/>
      <c r="E74" s="25"/>
      <c r="F74" s="6" t="s">
        <v>120</v>
      </c>
      <c r="G74" s="6">
        <v>71</v>
      </c>
      <c r="H74" s="38">
        <v>280.3</v>
      </c>
      <c r="I74" s="38">
        <f t="shared" si="167"/>
        <v>273.22174999999999</v>
      </c>
      <c r="J74" s="38">
        <f t="shared" si="178"/>
        <v>7.0782500000000255</v>
      </c>
      <c r="K74" s="38">
        <f>H74-O74</f>
        <v>231</v>
      </c>
      <c r="L74" s="38">
        <v>233.2</v>
      </c>
      <c r="M74" s="38">
        <f t="shared" si="58"/>
        <v>2.1999999999999886</v>
      </c>
      <c r="N74" s="38"/>
      <c r="O74" s="38">
        <v>49.3</v>
      </c>
      <c r="P74" s="38">
        <v>282.5</v>
      </c>
      <c r="Q74" s="38">
        <v>253.4</v>
      </c>
      <c r="R74" s="38">
        <f t="shared" si="169"/>
        <v>20.200000000000017</v>
      </c>
      <c r="S74" s="38"/>
      <c r="T74" s="38">
        <v>13.4</v>
      </c>
      <c r="U74" s="38">
        <v>10.52</v>
      </c>
      <c r="V74" s="38">
        <v>10.94</v>
      </c>
      <c r="W74" s="38">
        <f t="shared" si="171"/>
        <v>0.41999999999999993</v>
      </c>
      <c r="X74" s="38"/>
      <c r="Y74" s="38"/>
      <c r="Z74" s="38">
        <v>13.8</v>
      </c>
      <c r="AA74" s="38">
        <v>18.3</v>
      </c>
      <c r="AB74" s="38">
        <f t="shared" si="182"/>
        <v>4.5</v>
      </c>
      <c r="AC74" s="38"/>
      <c r="AD74" s="38">
        <v>13.57</v>
      </c>
      <c r="AE74" s="38">
        <v>13.516999999999999</v>
      </c>
      <c r="AF74" s="38"/>
      <c r="AG74" s="38">
        <f t="shared" si="174"/>
        <v>2.6199999999999886</v>
      </c>
      <c r="AH74" s="38">
        <f t="shared" si="175"/>
        <v>27.320000000000007</v>
      </c>
      <c r="AI74" s="38">
        <v>0.76800000000000002</v>
      </c>
      <c r="AJ74" s="38">
        <v>1.034</v>
      </c>
      <c r="AK74" s="38">
        <v>2</v>
      </c>
      <c r="AL74" s="38">
        <f t="shared" ref="AL74:AL137" si="196">AK74-AJ74-AI74</f>
        <v>0.19799999999999995</v>
      </c>
      <c r="AM74" s="38">
        <v>273.10000000000002</v>
      </c>
      <c r="AN74" s="38">
        <f t="shared" si="176"/>
        <v>-0.12174999999996317</v>
      </c>
      <c r="AO74" s="38">
        <v>0</v>
      </c>
      <c r="AP74" s="38">
        <f t="shared" si="185"/>
        <v>0.19799999999999995</v>
      </c>
      <c r="AQ74" s="38"/>
      <c r="AR74" s="38">
        <f>AR73-AR72</f>
        <v>0.24681250000001576</v>
      </c>
      <c r="AS74" s="6">
        <f>IF(OR(AP74&lt;(AR72-1.5*AR74),AP74&gt;(AR73+1.5*AR74)),1,0)</f>
        <v>0</v>
      </c>
      <c r="AT74" s="44">
        <v>12</v>
      </c>
      <c r="AU74" s="45"/>
      <c r="AV74" s="45">
        <f>AV73-AV72</f>
        <v>3.875</v>
      </c>
      <c r="AW74" s="5">
        <f>IF(OR(AT74&lt;(AV72-1.5*AV74),AT74&gt;(AV73+1.5*AV74)),1,0)</f>
        <v>0</v>
      </c>
      <c r="AX74" s="38">
        <f t="shared" si="187"/>
        <v>60.606060606060623</v>
      </c>
      <c r="AY74" s="38"/>
      <c r="AZ74" s="38">
        <v>1.23</v>
      </c>
      <c r="BA74" s="45"/>
      <c r="BB74" s="45">
        <f>BB73-BB72</f>
        <v>0.21750000000000003</v>
      </c>
      <c r="BC74" s="54">
        <f>IF(OR(AZ74&lt;(BB72-1.5*BB74),AZ74&gt;(BB73+1.5*BB74)),1,0)</f>
        <v>0</v>
      </c>
      <c r="BD74" s="6"/>
      <c r="BE74" s="6"/>
      <c r="BF74" s="6"/>
      <c r="BG74" s="6"/>
      <c r="BH74" s="6"/>
      <c r="BI74" s="6"/>
      <c r="BJ74" s="6"/>
      <c r="BK74" s="6"/>
      <c r="BL74" s="6"/>
      <c r="BM74" s="6"/>
      <c r="BN74" s="6"/>
      <c r="BO74" s="6"/>
      <c r="BP74" s="6"/>
      <c r="BQ74" s="6"/>
      <c r="BR74" s="6"/>
      <c r="BS74" s="6"/>
    </row>
    <row r="75" spans="1:71" x14ac:dyDescent="0.25">
      <c r="C75">
        <v>48</v>
      </c>
      <c r="D75" s="51"/>
      <c r="E75" s="25"/>
      <c r="F75" s="6" t="s">
        <v>121</v>
      </c>
      <c r="G75" s="6">
        <v>72</v>
      </c>
      <c r="H75" s="38">
        <v>271.3</v>
      </c>
      <c r="I75" s="38">
        <f t="shared" si="167"/>
        <v>264.22174999999999</v>
      </c>
      <c r="J75" s="38">
        <f t="shared" si="178"/>
        <v>7.0782500000000255</v>
      </c>
      <c r="K75" s="38">
        <v>227.4</v>
      </c>
      <c r="L75" s="38">
        <v>230.7</v>
      </c>
      <c r="M75" s="38">
        <f t="shared" si="58"/>
        <v>3.2999999999999829</v>
      </c>
      <c r="N75" s="38"/>
      <c r="O75" s="38">
        <f>H75-K75</f>
        <v>43.900000000000006</v>
      </c>
      <c r="P75" s="38">
        <v>274.7</v>
      </c>
      <c r="Q75" s="38">
        <v>250.7</v>
      </c>
      <c r="R75" s="38">
        <f t="shared" si="169"/>
        <v>20</v>
      </c>
      <c r="S75" s="38"/>
      <c r="T75" s="38">
        <v>13.33</v>
      </c>
      <c r="U75" s="38">
        <v>10.43</v>
      </c>
      <c r="V75" s="38">
        <v>10.94</v>
      </c>
      <c r="W75" s="38">
        <f t="shared" si="171"/>
        <v>0.50999999999999979</v>
      </c>
      <c r="X75" s="38"/>
      <c r="Y75" s="38"/>
      <c r="Z75" s="38">
        <v>13.83</v>
      </c>
      <c r="AA75" s="38">
        <v>18.34</v>
      </c>
      <c r="AB75" s="38">
        <f t="shared" si="182"/>
        <v>4.51</v>
      </c>
      <c r="AC75" s="38"/>
      <c r="AD75" s="38">
        <v>13.63</v>
      </c>
      <c r="AE75" s="38">
        <v>13.513</v>
      </c>
      <c r="AF75" s="38"/>
      <c r="AG75" s="38">
        <f t="shared" si="174"/>
        <v>3.8099999999999827</v>
      </c>
      <c r="AH75" s="38">
        <f t="shared" si="175"/>
        <v>28.319999999999979</v>
      </c>
      <c r="AI75" s="38">
        <v>0.77800000000000002</v>
      </c>
      <c r="AJ75" s="38">
        <v>1.04</v>
      </c>
      <c r="AK75" s="38">
        <v>2.1459999999999999</v>
      </c>
      <c r="AL75" s="38">
        <f t="shared" si="196"/>
        <v>0.32799999999999985</v>
      </c>
      <c r="AM75" s="38">
        <v>264.45</v>
      </c>
      <c r="AN75" s="38">
        <f t="shared" si="176"/>
        <v>0.22825000000000273</v>
      </c>
      <c r="AO75" s="38">
        <f t="shared" si="184"/>
        <v>0.22825000000000273</v>
      </c>
      <c r="AP75" s="38">
        <f t="shared" si="185"/>
        <v>0.55625000000000258</v>
      </c>
      <c r="AQ75" s="38"/>
      <c r="AR75" s="38"/>
      <c r="AS75" s="6">
        <f>IF(OR(AP75&lt;(AR72-1.5*AR74),AP75&gt;(AR73+1.5*AR74)),1,0)</f>
        <v>0</v>
      </c>
      <c r="AT75" s="38">
        <v>18.5</v>
      </c>
      <c r="AU75" s="45"/>
      <c r="AV75" s="45"/>
      <c r="AW75" s="5">
        <f>IF(OR(AT75&lt;(AV72-1.5*AV74),AT75&gt;(AV73+1.5*AV74)),1,0)</f>
        <v>0</v>
      </c>
      <c r="AX75" s="38">
        <f t="shared" si="187"/>
        <v>33.258426966291978</v>
      </c>
      <c r="AY75" s="38"/>
      <c r="AZ75" s="38">
        <v>1.65</v>
      </c>
      <c r="BA75" s="45"/>
      <c r="BB75" s="45"/>
      <c r="BC75" s="54">
        <f>IF(OR(AZ75&lt;(BB72-1.5*BB74),AZ75&gt;(BB73+1.5*BB74)),1,0)</f>
        <v>0</v>
      </c>
      <c r="BD75" s="6"/>
      <c r="BE75" s="6"/>
      <c r="BF75" s="6"/>
      <c r="BG75" s="6"/>
      <c r="BH75" s="6"/>
      <c r="BI75" s="6"/>
      <c r="BJ75" s="6"/>
      <c r="BK75" s="6"/>
      <c r="BL75" s="6"/>
      <c r="BM75" s="6"/>
      <c r="BN75" s="6"/>
      <c r="BO75" s="6"/>
      <c r="BP75" s="6"/>
      <c r="BQ75" s="6"/>
      <c r="BR75" s="6"/>
      <c r="BS75" s="6"/>
    </row>
    <row r="76" spans="1:71" x14ac:dyDescent="0.25">
      <c r="D76" s="51"/>
      <c r="E76" s="33">
        <v>72</v>
      </c>
      <c r="F76" s="32" t="s">
        <v>122</v>
      </c>
      <c r="G76" s="32">
        <v>73</v>
      </c>
      <c r="H76" s="37">
        <v>276.5</v>
      </c>
      <c r="I76" s="37">
        <f t="shared" si="167"/>
        <v>269.42174999999997</v>
      </c>
      <c r="J76" s="37">
        <f t="shared" si="178"/>
        <v>7.0782500000000255</v>
      </c>
      <c r="K76" s="37">
        <v>221.1</v>
      </c>
      <c r="L76" s="37">
        <v>223</v>
      </c>
      <c r="M76" s="37">
        <f t="shared" si="58"/>
        <v>1.9000000000000057</v>
      </c>
      <c r="N76" s="37">
        <f t="shared" ref="N76" si="197">AVERAGE(M76:M79)</f>
        <v>2.2250000000000014</v>
      </c>
      <c r="O76" s="37">
        <f>H76-K76</f>
        <v>55.400000000000006</v>
      </c>
      <c r="P76" s="37">
        <v>278.60000000000002</v>
      </c>
      <c r="Q76" s="37">
        <v>243.2</v>
      </c>
      <c r="R76" s="37">
        <f t="shared" si="169"/>
        <v>20.199999999999989</v>
      </c>
      <c r="S76" s="37">
        <f t="shared" ref="S76" si="198">AVERAGE(R76:R79)</f>
        <v>20.149999999999991</v>
      </c>
      <c r="T76" s="37">
        <v>13.32</v>
      </c>
      <c r="U76" s="37">
        <v>10.4</v>
      </c>
      <c r="V76" s="37">
        <v>10.98</v>
      </c>
      <c r="W76" s="37">
        <f t="shared" si="171"/>
        <v>0.58000000000000007</v>
      </c>
      <c r="X76" s="37">
        <f t="shared" ref="X76" si="199">AVERAGE(W76:W79)</f>
        <v>0.55249999999999977</v>
      </c>
      <c r="Y76" s="37"/>
      <c r="Z76" s="37">
        <v>13.89</v>
      </c>
      <c r="AA76" s="37">
        <v>18.39</v>
      </c>
      <c r="AB76" s="37">
        <f t="shared" si="182"/>
        <v>4.5</v>
      </c>
      <c r="AC76" s="37">
        <f t="shared" ref="AC76" si="200">AVERAGE(AB76:AB79)</f>
        <v>4.5075000000000003</v>
      </c>
      <c r="AD76" s="37">
        <v>13.57</v>
      </c>
      <c r="AE76" s="37">
        <v>13.416</v>
      </c>
      <c r="AF76" s="37"/>
      <c r="AG76" s="37">
        <f t="shared" si="174"/>
        <v>2.4800000000000058</v>
      </c>
      <c r="AH76" s="37">
        <f t="shared" si="175"/>
        <v>27.179999999999993</v>
      </c>
      <c r="AI76" s="37">
        <v>0.78900000000000003</v>
      </c>
      <c r="AJ76" s="37">
        <v>1.0529999999999999</v>
      </c>
      <c r="AK76" s="37">
        <v>2.1</v>
      </c>
      <c r="AL76" s="37">
        <f t="shared" si="196"/>
        <v>0.25800000000000012</v>
      </c>
      <c r="AM76" s="37">
        <v>269.52999999999997</v>
      </c>
      <c r="AN76" s="37">
        <f t="shared" si="176"/>
        <v>0.10824999999999818</v>
      </c>
      <c r="AO76" s="37">
        <f t="shared" si="184"/>
        <v>0.10824999999999818</v>
      </c>
      <c r="AP76" s="37">
        <f t="shared" si="185"/>
        <v>0.3662499999999983</v>
      </c>
      <c r="AQ76" s="37">
        <f>AVERAGE(AP76:AP79)</f>
        <v>0.48900000000002447</v>
      </c>
      <c r="AR76" s="37">
        <f>QUARTILE(AP76:AP79,1)</f>
        <v>0.35725000000001761</v>
      </c>
      <c r="AS76" s="32">
        <f>IF(OR(AP76&lt;(AR76-1.5*AR78),AP76&gt;(AR77+1.5*AR78)),1,0)</f>
        <v>0</v>
      </c>
      <c r="AT76" s="37">
        <v>20.5</v>
      </c>
      <c r="AU76" s="37">
        <f>AVERAGE(AT76:AT77,AT79)</f>
        <v>20.166666666666668</v>
      </c>
      <c r="AV76" s="37">
        <f>QUARTILE(AT76:AT79,1)</f>
        <v>19.75</v>
      </c>
      <c r="AW76" s="32">
        <f>IF(OR(AT76&lt;(AV76-1.5*AV78),AT76&gt;(AV77+1.5*AV78)),1,0)</f>
        <v>0</v>
      </c>
      <c r="AX76" s="37">
        <f t="shared" si="187"/>
        <v>55.972696245734049</v>
      </c>
      <c r="AY76" s="37"/>
      <c r="AZ76" s="37">
        <v>4.0999999999999996</v>
      </c>
      <c r="BA76" s="37">
        <f t="shared" ref="BA76" si="201">AVERAGE(AZ76:AZ79)</f>
        <v>2.5274999999999999</v>
      </c>
      <c r="BB76" s="37">
        <f>QUARTILE(AZ76:AZ79,1)</f>
        <v>1.5649999999999999</v>
      </c>
      <c r="BC76" s="52">
        <f>IF(OR(AZ76&lt;(BB76-1.5*BB78),AZ76&gt;(BB77+1.5*BB78)),1,0)</f>
        <v>0</v>
      </c>
      <c r="BD76" s="6"/>
      <c r="BE76" s="6"/>
      <c r="BF76" s="6"/>
      <c r="BG76" s="6"/>
      <c r="BH76" s="6"/>
      <c r="BI76" s="6"/>
      <c r="BJ76" s="6"/>
      <c r="BK76" s="6"/>
      <c r="BL76" s="6"/>
      <c r="BM76" s="6"/>
      <c r="BN76" s="6"/>
      <c r="BO76" s="6"/>
      <c r="BP76" s="6"/>
      <c r="BQ76" s="6"/>
      <c r="BR76" s="6"/>
      <c r="BS76" s="6"/>
    </row>
    <row r="77" spans="1:71" x14ac:dyDescent="0.25">
      <c r="D77" s="51"/>
      <c r="E77" s="33"/>
      <c r="F77" s="32" t="s">
        <v>123</v>
      </c>
      <c r="G77" s="32">
        <v>74</v>
      </c>
      <c r="H77" s="37">
        <v>277.60000000000002</v>
      </c>
      <c r="I77" s="37">
        <f t="shared" si="167"/>
        <v>270.52175</v>
      </c>
      <c r="J77" s="37">
        <f t="shared" si="178"/>
        <v>7.0782500000000255</v>
      </c>
      <c r="K77" s="37">
        <v>227</v>
      </c>
      <c r="L77" s="37">
        <v>230.3</v>
      </c>
      <c r="M77" s="37">
        <f t="shared" si="58"/>
        <v>3.3000000000000114</v>
      </c>
      <c r="N77" s="37">
        <f t="shared" ref="N77" si="202">STDEV(M76:M79)</f>
        <v>0.84606934309981363</v>
      </c>
      <c r="O77" s="37">
        <f>H77-K77</f>
        <v>50.600000000000023</v>
      </c>
      <c r="P77" s="37">
        <v>281</v>
      </c>
      <c r="Q77" s="37">
        <v>250.4</v>
      </c>
      <c r="R77" s="37">
        <f t="shared" si="169"/>
        <v>20.099999999999994</v>
      </c>
      <c r="S77" s="37">
        <f t="shared" ref="S77" si="203">STDEV(R76:R79)</f>
        <v>5.7735026918959292E-2</v>
      </c>
      <c r="T77" s="37">
        <v>13.5</v>
      </c>
      <c r="U77" s="37">
        <v>10.64</v>
      </c>
      <c r="V77" s="37">
        <v>11.25</v>
      </c>
      <c r="W77" s="37">
        <f t="shared" si="171"/>
        <v>0.60999999999999943</v>
      </c>
      <c r="X77" s="37">
        <f t="shared" ref="X77" si="204">STDEV(W76:W79)</f>
        <v>5.1234753829797877E-2</v>
      </c>
      <c r="Y77" s="37"/>
      <c r="Z77" s="37">
        <v>14.11</v>
      </c>
      <c r="AA77" s="37">
        <v>18.63</v>
      </c>
      <c r="AB77" s="37">
        <f t="shared" si="182"/>
        <v>4.5199999999999996</v>
      </c>
      <c r="AC77" s="37">
        <f t="shared" ref="AC77" si="205">STDEV(AB76:AB79)</f>
        <v>1.5000000000000175E-2</v>
      </c>
      <c r="AD77" s="37">
        <v>13.6</v>
      </c>
      <c r="AE77" s="37">
        <v>13.611000000000001</v>
      </c>
      <c r="AF77" s="37"/>
      <c r="AG77" s="37">
        <f t="shared" si="174"/>
        <v>3.9100000000000108</v>
      </c>
      <c r="AH77" s="37">
        <f t="shared" si="175"/>
        <v>28.530000000000005</v>
      </c>
      <c r="AI77" s="37">
        <v>0.78600000000000003</v>
      </c>
      <c r="AJ77" s="37">
        <v>1.038</v>
      </c>
      <c r="AK77" s="37">
        <v>2.0870000000000002</v>
      </c>
      <c r="AL77" s="37">
        <f t="shared" si="196"/>
        <v>0.26300000000000012</v>
      </c>
      <c r="AM77" s="37">
        <v>271.06</v>
      </c>
      <c r="AN77" s="37">
        <f t="shared" si="176"/>
        <v>0.538250000000005</v>
      </c>
      <c r="AO77" s="37">
        <f t="shared" si="184"/>
        <v>0.538250000000005</v>
      </c>
      <c r="AP77" s="37">
        <f t="shared" si="185"/>
        <v>0.80125000000000512</v>
      </c>
      <c r="AQ77" s="37">
        <f>STDEV(AP76:AP79)</f>
        <v>0.215030811745649</v>
      </c>
      <c r="AR77" s="37">
        <f>QUARTILE(AP76:AP79,3)</f>
        <v>0.54400000000001536</v>
      </c>
      <c r="AS77" s="32">
        <f>IF(OR(AP77&lt;(AR76-1.5*AR78),AP77&gt;(AR77+1.5*AR78)),1,0)</f>
        <v>0</v>
      </c>
      <c r="AT77" s="37">
        <v>20</v>
      </c>
      <c r="AU77" s="37">
        <f>STDEV(AT76:AT77,AT79)</f>
        <v>0.28867513459481292</v>
      </c>
      <c r="AV77" s="37">
        <f>QUARTILE(AT76:AT79,3)</f>
        <v>20.125</v>
      </c>
      <c r="AW77" s="32">
        <f>IF(OR(AT77&lt;(AV76-1.5*AV78),AT77&gt;(AV77+1.5*AV78)),1,0)</f>
        <v>0</v>
      </c>
      <c r="AX77" s="37">
        <f t="shared" si="187"/>
        <v>24.960998439937438</v>
      </c>
      <c r="AY77" s="37"/>
      <c r="AZ77" s="37">
        <v>2.95</v>
      </c>
      <c r="BA77" s="37">
        <f t="shared" ref="BA77" si="206">STDEV(AZ76:AZ79)</f>
        <v>1.2451338616122094</v>
      </c>
      <c r="BB77" s="37">
        <f>QUARTILE(AZ76:AZ79,3)</f>
        <v>3.2374999999999998</v>
      </c>
      <c r="BC77" s="52">
        <f>IF(OR(AZ77&lt;(BB76-1.5*BB78),AZ77&gt;(BB77+1.5*BB78)),1,0)</f>
        <v>0</v>
      </c>
      <c r="BD77" s="6"/>
      <c r="BE77" s="6"/>
      <c r="BF77" s="6"/>
      <c r="BG77" s="6"/>
      <c r="BH77" s="6"/>
      <c r="BI77" s="6"/>
      <c r="BJ77" s="6"/>
      <c r="BK77" s="6"/>
      <c r="BL77" s="6"/>
      <c r="BM77" s="6"/>
      <c r="BN77" s="6"/>
      <c r="BO77" s="6"/>
      <c r="BP77" s="6"/>
      <c r="BQ77" s="6"/>
      <c r="BR77" s="6"/>
      <c r="BS77" s="6"/>
    </row>
    <row r="78" spans="1:71" x14ac:dyDescent="0.25">
      <c r="D78" s="51"/>
      <c r="E78" s="33"/>
      <c r="F78" s="32" t="s">
        <v>124</v>
      </c>
      <c r="G78" s="32">
        <v>75</v>
      </c>
      <c r="H78" s="37">
        <v>278</v>
      </c>
      <c r="I78" s="37">
        <f t="shared" si="167"/>
        <v>270.92174999999997</v>
      </c>
      <c r="J78" s="37">
        <f t="shared" si="178"/>
        <v>7.0782500000000255</v>
      </c>
      <c r="K78" s="37">
        <v>226.5</v>
      </c>
      <c r="L78" s="37">
        <v>228.9</v>
      </c>
      <c r="M78" s="37">
        <f t="shared" si="58"/>
        <v>2.4000000000000057</v>
      </c>
      <c r="N78" s="37"/>
      <c r="O78" s="37">
        <f>H78-K78</f>
        <v>51.5</v>
      </c>
      <c r="P78" s="37">
        <v>280.5</v>
      </c>
      <c r="Q78" s="37">
        <v>249.1</v>
      </c>
      <c r="R78" s="37">
        <f t="shared" si="169"/>
        <v>20.199999999999989</v>
      </c>
      <c r="S78" s="37"/>
      <c r="T78" s="37">
        <v>13.35</v>
      </c>
      <c r="U78" s="37">
        <v>10.48</v>
      </c>
      <c r="V78" s="37">
        <v>10.98</v>
      </c>
      <c r="W78" s="37">
        <f t="shared" si="171"/>
        <v>0.5</v>
      </c>
      <c r="X78" s="37"/>
      <c r="Y78" s="37"/>
      <c r="Z78" s="37">
        <v>13.85</v>
      </c>
      <c r="AA78" s="37">
        <v>18.37</v>
      </c>
      <c r="AB78" s="37">
        <f t="shared" si="182"/>
        <v>4.5200000000000014</v>
      </c>
      <c r="AC78" s="37"/>
      <c r="AD78" s="37">
        <v>13.63</v>
      </c>
      <c r="AE78" s="37">
        <v>13.599</v>
      </c>
      <c r="AF78" s="37"/>
      <c r="AG78" s="37">
        <f t="shared" si="174"/>
        <v>2.9000000000000057</v>
      </c>
      <c r="AH78" s="37">
        <f t="shared" si="175"/>
        <v>27.619999999999997</v>
      </c>
      <c r="AI78" s="37">
        <v>0.78200000000000003</v>
      </c>
      <c r="AJ78" s="37">
        <v>1.0329999999999999</v>
      </c>
      <c r="AK78" s="37">
        <v>2.125</v>
      </c>
      <c r="AL78" s="37">
        <f t="shared" si="196"/>
        <v>0.31000000000000005</v>
      </c>
      <c r="AM78" s="37">
        <v>271.07</v>
      </c>
      <c r="AN78" s="37">
        <f t="shared" si="176"/>
        <v>0.14825000000001864</v>
      </c>
      <c r="AO78" s="37">
        <f t="shared" si="184"/>
        <v>0.14825000000001864</v>
      </c>
      <c r="AP78" s="37">
        <f t="shared" si="185"/>
        <v>0.4582500000000187</v>
      </c>
      <c r="AQ78" s="37"/>
      <c r="AR78" s="37">
        <f>AR77-AR76</f>
        <v>0.18674999999999775</v>
      </c>
      <c r="AS78" s="32">
        <f>IF(OR(AP78&lt;(AR76-1.5*AR78),AP78&gt;(AR77+1.5*AR78)),1,0)</f>
        <v>0</v>
      </c>
      <c r="AT78" s="44">
        <v>19</v>
      </c>
      <c r="AU78" s="37"/>
      <c r="AV78" s="37">
        <f>AV77-AV76</f>
        <v>0.375</v>
      </c>
      <c r="AW78" s="9">
        <f>IF(OR(AT78&lt;(AV76-1.5*AV78),AT78&gt;(AV77+1.5*AV78)),1,0)</f>
        <v>1</v>
      </c>
      <c r="AX78" s="44">
        <f t="shared" si="187"/>
        <v>41.46208401527381</v>
      </c>
      <c r="AY78" s="37"/>
      <c r="AZ78" s="37">
        <v>1.6</v>
      </c>
      <c r="BA78" s="37"/>
      <c r="BB78" s="37">
        <f>BB77-BB76</f>
        <v>1.6724999999999999</v>
      </c>
      <c r="BC78" s="52">
        <f>IF(OR(AZ78&lt;(BB76-1.5*BB78),AZ78&gt;(BB77+1.5*BB78)),1,0)</f>
        <v>0</v>
      </c>
      <c r="BD78" s="6"/>
      <c r="BE78" s="6"/>
      <c r="BF78" s="6"/>
      <c r="BG78" s="6"/>
      <c r="BH78" s="6"/>
      <c r="BI78" s="6"/>
      <c r="BJ78" s="6"/>
      <c r="BK78" s="6"/>
      <c r="BL78" s="6"/>
      <c r="BM78" s="6"/>
      <c r="BN78" s="6"/>
      <c r="BO78" s="6"/>
      <c r="BP78" s="6"/>
      <c r="BQ78" s="6"/>
      <c r="BR78" s="6"/>
      <c r="BS78" s="6"/>
    </row>
    <row r="79" spans="1:71" x14ac:dyDescent="0.25">
      <c r="A79" s="17"/>
      <c r="B79" s="17"/>
      <c r="C79">
        <v>72</v>
      </c>
      <c r="D79" s="51"/>
      <c r="E79" s="33"/>
      <c r="F79" s="32" t="s">
        <v>125</v>
      </c>
      <c r="G79" s="32">
        <v>76</v>
      </c>
      <c r="H79" s="37">
        <v>276.89999999999998</v>
      </c>
      <c r="I79" s="37">
        <f t="shared" si="167"/>
        <v>269.82174999999995</v>
      </c>
      <c r="J79" s="37">
        <f t="shared" si="178"/>
        <v>7.0782500000000255</v>
      </c>
      <c r="K79" s="37">
        <v>226.3</v>
      </c>
      <c r="L79" s="37">
        <v>227.6</v>
      </c>
      <c r="M79" s="37">
        <f t="shared" si="58"/>
        <v>1.2999999999999829</v>
      </c>
      <c r="N79" s="37"/>
      <c r="O79" s="37">
        <f>H79-K79</f>
        <v>50.599999999999966</v>
      </c>
      <c r="P79" s="37">
        <v>278.3</v>
      </c>
      <c r="Q79" s="37">
        <v>247.7</v>
      </c>
      <c r="R79" s="37">
        <f t="shared" si="169"/>
        <v>20.099999999999994</v>
      </c>
      <c r="S79" s="37"/>
      <c r="T79" s="37">
        <v>13.33</v>
      </c>
      <c r="U79" s="37">
        <f>T79-Y79</f>
        <v>10.47</v>
      </c>
      <c r="V79" s="37">
        <v>10.99</v>
      </c>
      <c r="W79" s="37">
        <f t="shared" si="171"/>
        <v>0.51999999999999957</v>
      </c>
      <c r="X79" s="37"/>
      <c r="Y79" s="37">
        <v>2.86</v>
      </c>
      <c r="Z79" s="37">
        <v>13.87</v>
      </c>
      <c r="AA79" s="37">
        <v>18.36</v>
      </c>
      <c r="AB79" s="37">
        <f t="shared" si="182"/>
        <v>4.49</v>
      </c>
      <c r="AC79" s="37"/>
      <c r="AD79" s="37">
        <v>13.56</v>
      </c>
      <c r="AE79" s="37">
        <v>13.449</v>
      </c>
      <c r="AF79" s="37"/>
      <c r="AG79" s="37">
        <f t="shared" si="174"/>
        <v>1.8199999999999825</v>
      </c>
      <c r="AH79" s="37">
        <f t="shared" si="175"/>
        <v>26.409999999999975</v>
      </c>
      <c r="AI79" s="37">
        <v>0.77400000000000002</v>
      </c>
      <c r="AJ79" s="37">
        <v>1.0269999999999999</v>
      </c>
      <c r="AK79" s="37">
        <v>1.9830000000000001</v>
      </c>
      <c r="AL79" s="37">
        <f t="shared" si="196"/>
        <v>0.18200000000000016</v>
      </c>
      <c r="AM79" s="37">
        <v>269.97000000000003</v>
      </c>
      <c r="AN79" s="37">
        <f t="shared" si="176"/>
        <v>0.14825000000007549</v>
      </c>
      <c r="AO79" s="37">
        <f t="shared" si="184"/>
        <v>0.14825000000007549</v>
      </c>
      <c r="AP79" s="37">
        <f t="shared" si="185"/>
        <v>0.33025000000007565</v>
      </c>
      <c r="AQ79" s="37"/>
      <c r="AR79" s="37"/>
      <c r="AS79" s="32">
        <f>IF(OR(AP79&lt;(AR76-1.5*AR78),AP79&gt;(AR77+1.5*AR78)),1,0)</f>
        <v>0</v>
      </c>
      <c r="AT79" s="37">
        <v>20</v>
      </c>
      <c r="AU79" s="37"/>
      <c r="AV79" s="37"/>
      <c r="AW79" s="32">
        <f>IF(OR(AT79&lt;(AV76-1.5*AV78),AT79&gt;(AV77+1.5*AV78)),1,0)</f>
        <v>0</v>
      </c>
      <c r="AX79" s="37">
        <f t="shared" si="187"/>
        <v>60.560181680531173</v>
      </c>
      <c r="AY79" s="37"/>
      <c r="AZ79" s="37">
        <v>1.46</v>
      </c>
      <c r="BA79" s="37"/>
      <c r="BB79" s="37"/>
      <c r="BC79" s="52">
        <f>IF(OR(AZ79&lt;(BB76-1.5*BB78),AZ79&gt;(BB77+1.5*BB78)),1,0)</f>
        <v>0</v>
      </c>
      <c r="BD79" s="6"/>
      <c r="BE79" s="6"/>
      <c r="BF79" s="6"/>
      <c r="BG79" s="6"/>
      <c r="BH79" s="6"/>
      <c r="BI79" s="6"/>
      <c r="BJ79" s="6"/>
      <c r="BK79" s="6"/>
      <c r="BL79" s="6"/>
      <c r="BM79" s="6"/>
      <c r="BN79" s="6"/>
      <c r="BO79" s="6"/>
      <c r="BP79" s="6"/>
      <c r="BQ79" s="6"/>
      <c r="BR79" s="6"/>
      <c r="BS79" s="6"/>
    </row>
    <row r="80" spans="1:71" x14ac:dyDescent="0.25">
      <c r="A80" s="17"/>
      <c r="B80" s="17"/>
      <c r="D80" s="51"/>
      <c r="E80" s="25">
        <v>96</v>
      </c>
      <c r="F80" s="6" t="s">
        <v>126</v>
      </c>
      <c r="G80" s="6">
        <v>77</v>
      </c>
      <c r="H80" s="38">
        <v>273.3</v>
      </c>
      <c r="I80" s="38">
        <f t="shared" si="167"/>
        <v>266.22174999999999</v>
      </c>
      <c r="J80" s="38">
        <f t="shared" si="178"/>
        <v>7.0782500000000255</v>
      </c>
      <c r="K80" s="38">
        <f>H80-O80</f>
        <v>222.9</v>
      </c>
      <c r="L80" s="38">
        <v>225.2</v>
      </c>
      <c r="M80" s="38">
        <f t="shared" si="58"/>
        <v>2.2999999999999829</v>
      </c>
      <c r="N80" s="38">
        <f t="shared" ref="N80" si="207">AVERAGE(M80:M83)</f>
        <v>2.7000000000000028</v>
      </c>
      <c r="O80" s="38">
        <v>50.4</v>
      </c>
      <c r="P80" s="38">
        <v>275.8</v>
      </c>
      <c r="Q80" s="38">
        <v>245.4</v>
      </c>
      <c r="R80" s="38">
        <f t="shared" si="169"/>
        <v>20.200000000000017</v>
      </c>
      <c r="S80" s="38">
        <f t="shared" ref="S80" si="208">AVERAGE(R80:R83)</f>
        <v>20.150000000000006</v>
      </c>
      <c r="T80" s="38">
        <v>13.34</v>
      </c>
      <c r="U80" s="38">
        <v>10.47</v>
      </c>
      <c r="V80" s="38">
        <v>10.89</v>
      </c>
      <c r="W80" s="38">
        <f t="shared" si="171"/>
        <v>0.41999999999999993</v>
      </c>
      <c r="X80" s="38">
        <f t="shared" ref="X80" si="209">AVERAGE(W80:W83)</f>
        <v>0.4124999999999992</v>
      </c>
      <c r="Y80" s="38"/>
      <c r="Z80" s="38">
        <v>13.75</v>
      </c>
      <c r="AA80" s="38">
        <v>18.3</v>
      </c>
      <c r="AB80" s="38">
        <f t="shared" si="182"/>
        <v>4.5500000000000007</v>
      </c>
      <c r="AC80" s="38">
        <f t="shared" ref="AC80" si="210">AVERAGE(AB80:AB83)</f>
        <v>4.5250000000000012</v>
      </c>
      <c r="AD80" s="38">
        <v>13.54</v>
      </c>
      <c r="AE80" s="38">
        <v>13.513</v>
      </c>
      <c r="AF80" s="38"/>
      <c r="AG80" s="38">
        <f t="shared" si="174"/>
        <v>2.7199999999999829</v>
      </c>
      <c r="AH80" s="38">
        <f t="shared" si="175"/>
        <v>27.470000000000002</v>
      </c>
      <c r="AI80" s="38">
        <v>0.76900000000000002</v>
      </c>
      <c r="AJ80" s="38">
        <v>1.024</v>
      </c>
      <c r="AK80" s="38">
        <v>1.984</v>
      </c>
      <c r="AL80" s="38">
        <f t="shared" si="196"/>
        <v>0.19099999999999995</v>
      </c>
      <c r="AM80" s="38">
        <v>266.33999999999997</v>
      </c>
      <c r="AN80" s="38">
        <f t="shared" si="176"/>
        <v>0.11824999999998909</v>
      </c>
      <c r="AO80" s="38">
        <f t="shared" si="184"/>
        <v>0.11824999999998909</v>
      </c>
      <c r="AP80" s="38">
        <f t="shared" si="185"/>
        <v>0.30924999999998903</v>
      </c>
      <c r="AQ80" s="38">
        <f>AVERAGE(AP80:AP83)</f>
        <v>0.34943749999999807</v>
      </c>
      <c r="AR80" s="38">
        <f>QUARTILE(AP80:AP83,1)</f>
        <v>0.28718749999999177</v>
      </c>
      <c r="AS80" s="6">
        <f>IF(OR(AP80&lt;(AR80-1.5*AR82),AP80&gt;(AR81+1.5*AR82)),1,0)</f>
        <v>0</v>
      </c>
      <c r="AT80" s="38">
        <v>20.5</v>
      </c>
      <c r="AU80" s="45">
        <f t="shared" ref="AU80:BA80" si="211">AVERAGE(AT80:AT83)</f>
        <v>20</v>
      </c>
      <c r="AV80" s="45">
        <f>QUARTILE(AT80:AT83,1)</f>
        <v>19.875</v>
      </c>
      <c r="AW80" s="5">
        <f>IF(OR(AT80&lt;(AV80-1.5*AV82),AT80&gt;(AV81+1.5*AV82)),1,0)</f>
        <v>0</v>
      </c>
      <c r="AX80" s="38">
        <f t="shared" si="187"/>
        <v>66.289409862573081</v>
      </c>
      <c r="AY80" s="38"/>
      <c r="AZ80" s="38">
        <v>1.25</v>
      </c>
      <c r="BA80" s="45">
        <f t="shared" si="211"/>
        <v>1.2075</v>
      </c>
      <c r="BB80" s="45">
        <f>QUARTILE(AZ80:AZ83,1)</f>
        <v>1.1875</v>
      </c>
      <c r="BC80" s="54">
        <f>IF(OR(AZ80&lt;(BB80-1.5*BB82),AZ80&gt;(BB81+1.5*BB82)),1,0)</f>
        <v>0</v>
      </c>
      <c r="BD80" s="6"/>
      <c r="BE80" s="6"/>
      <c r="BF80" s="6"/>
      <c r="BG80" s="6"/>
      <c r="BH80" s="6"/>
      <c r="BI80" s="6"/>
      <c r="BJ80" s="6"/>
      <c r="BK80" s="6"/>
      <c r="BL80" s="6"/>
      <c r="BM80" s="6"/>
      <c r="BN80" s="6"/>
      <c r="BO80" s="6"/>
      <c r="BP80" s="6"/>
      <c r="BQ80" s="6"/>
      <c r="BR80" s="6"/>
      <c r="BS80" s="6"/>
    </row>
    <row r="81" spans="1:71" x14ac:dyDescent="0.25">
      <c r="A81" s="2"/>
      <c r="B81" s="2"/>
      <c r="D81" s="51"/>
      <c r="E81" s="25"/>
      <c r="F81" s="6" t="s">
        <v>127</v>
      </c>
      <c r="G81" s="6">
        <v>78</v>
      </c>
      <c r="H81" s="38">
        <v>277.2</v>
      </c>
      <c r="I81" s="38">
        <f t="shared" si="167"/>
        <v>270.12174999999996</v>
      </c>
      <c r="J81" s="38">
        <f t="shared" si="178"/>
        <v>7.0782500000000255</v>
      </c>
      <c r="K81" s="38">
        <v>226</v>
      </c>
      <c r="L81" s="38">
        <v>228.9</v>
      </c>
      <c r="M81" s="38">
        <f t="shared" si="58"/>
        <v>2.9000000000000057</v>
      </c>
      <c r="N81" s="38">
        <f t="shared" ref="N81" si="212">STDEV(M80:M83)</f>
        <v>0.36514837167012631</v>
      </c>
      <c r="O81" s="38">
        <f t="shared" ref="O81:O86" si="213">H81-K81</f>
        <v>51.199999999999989</v>
      </c>
      <c r="P81" s="38">
        <v>280</v>
      </c>
      <c r="Q81" s="38">
        <v>248.9</v>
      </c>
      <c r="R81" s="38">
        <f t="shared" si="169"/>
        <v>20</v>
      </c>
      <c r="S81" s="38">
        <f t="shared" ref="S81" si="214">STDEV(R80:R83)</f>
        <v>0.10000000000000379</v>
      </c>
      <c r="T81" s="38">
        <v>13.34</v>
      </c>
      <c r="U81" s="38">
        <v>10.47</v>
      </c>
      <c r="V81" s="38">
        <v>10.89</v>
      </c>
      <c r="W81" s="38">
        <f t="shared" si="171"/>
        <v>0.41999999999999993</v>
      </c>
      <c r="X81" s="38">
        <f t="shared" ref="X81" si="215">STDEV(W80:W83)</f>
        <v>1.5000000000000272E-2</v>
      </c>
      <c r="Y81" s="38"/>
      <c r="Z81" s="38">
        <v>13.76</v>
      </c>
      <c r="AA81" s="38">
        <v>18.260000000000002</v>
      </c>
      <c r="AB81" s="38">
        <f t="shared" si="182"/>
        <v>4.5000000000000018</v>
      </c>
      <c r="AC81" s="38">
        <f t="shared" ref="AC81" si="216">STDEV(AB80:AB83)</f>
        <v>2.3804761428475658E-2</v>
      </c>
      <c r="AD81" s="38">
        <v>13.61</v>
      </c>
      <c r="AE81" s="38">
        <v>13.513999999999999</v>
      </c>
      <c r="AF81" s="38"/>
      <c r="AG81" s="38">
        <f t="shared" si="174"/>
        <v>3.3200000000000056</v>
      </c>
      <c r="AH81" s="38">
        <f t="shared" si="175"/>
        <v>27.820000000000007</v>
      </c>
      <c r="AI81" s="38">
        <v>0.78</v>
      </c>
      <c r="AJ81" s="38">
        <v>1.0309999999999999</v>
      </c>
      <c r="AK81" s="38">
        <v>2.0390000000000001</v>
      </c>
      <c r="AL81" s="38">
        <f t="shared" si="196"/>
        <v>0.2280000000000002</v>
      </c>
      <c r="AM81" s="38">
        <v>270.27999999999997</v>
      </c>
      <c r="AN81" s="38">
        <f t="shared" si="176"/>
        <v>0.15825000000000955</v>
      </c>
      <c r="AO81" s="38">
        <f t="shared" si="184"/>
        <v>0.15825000000000955</v>
      </c>
      <c r="AP81" s="38">
        <f t="shared" si="185"/>
        <v>0.38625000000000975</v>
      </c>
      <c r="AQ81" s="38">
        <f>STDEV(AP80:AP83)</f>
        <v>0.11081654791440938</v>
      </c>
      <c r="AR81" s="38">
        <f>QUARTILE(AP80:AP83,3)</f>
        <v>0.41000000000000569</v>
      </c>
      <c r="AS81" s="6">
        <f>IF(OR(AP81&lt;(AR80-1.5*AR82),AP81&gt;(AR81+1.5*AR82)),1,0)</f>
        <v>0</v>
      </c>
      <c r="AT81" s="38">
        <v>20</v>
      </c>
      <c r="AU81" s="45">
        <f t="shared" ref="AU81:BA81" si="217">STDEV(AT80:AT83)</f>
        <v>0.40824829046386302</v>
      </c>
      <c r="AV81" s="45">
        <f>QUARTILE(AT80:AT83,3)</f>
        <v>20.125</v>
      </c>
      <c r="AW81" s="5">
        <f>IF(OR(AT81&lt;(AV80-1.5*AV82),AT81&gt;(AV81+1.5*AV82)),1,0)</f>
        <v>0</v>
      </c>
      <c r="AX81" s="38">
        <f t="shared" si="187"/>
        <v>51.779935275079602</v>
      </c>
      <c r="AY81" s="38"/>
      <c r="AZ81" s="38">
        <v>1.23</v>
      </c>
      <c r="BA81" s="45">
        <f t="shared" si="217"/>
        <v>4.3493294502333003E-2</v>
      </c>
      <c r="BB81" s="45">
        <f>QUARTILE(AZ80:AZ83,3)</f>
        <v>1.2349999999999999</v>
      </c>
      <c r="BC81" s="54">
        <f>IF(OR(AZ81&lt;(BB80-1.5*BB82),AZ81&gt;(BB81+1.5*BB82)),1,0)</f>
        <v>0</v>
      </c>
      <c r="BD81" s="6"/>
      <c r="BE81" s="6"/>
      <c r="BF81" s="6"/>
      <c r="BG81" s="6"/>
      <c r="BH81" s="6"/>
      <c r="BI81" s="6"/>
      <c r="BJ81" s="6"/>
      <c r="BK81" s="6"/>
      <c r="BL81" s="6"/>
      <c r="BM81" s="6"/>
      <c r="BN81" s="6"/>
      <c r="BO81" s="6"/>
      <c r="BP81" s="6"/>
      <c r="BQ81" s="6"/>
      <c r="BR81" s="6"/>
      <c r="BS81" s="6"/>
    </row>
    <row r="82" spans="1:71" x14ac:dyDescent="0.25">
      <c r="A82" s="2"/>
      <c r="B82" s="2"/>
      <c r="D82" s="51"/>
      <c r="E82" s="25"/>
      <c r="F82" s="6" t="s">
        <v>128</v>
      </c>
      <c r="G82" s="6">
        <v>79</v>
      </c>
      <c r="H82" s="38">
        <v>276.89999999999998</v>
      </c>
      <c r="I82" s="38">
        <f t="shared" si="167"/>
        <v>269.82174999999995</v>
      </c>
      <c r="J82" s="38">
        <f t="shared" si="178"/>
        <v>7.0782500000000255</v>
      </c>
      <c r="K82" s="38">
        <v>227.2</v>
      </c>
      <c r="L82" s="38">
        <v>229.7</v>
      </c>
      <c r="M82" s="38">
        <f t="shared" si="58"/>
        <v>2.5</v>
      </c>
      <c r="N82" s="38"/>
      <c r="O82" s="38">
        <f t="shared" si="213"/>
        <v>49.699999999999989</v>
      </c>
      <c r="P82" s="38">
        <v>275.39999999999998</v>
      </c>
      <c r="Q82" s="38">
        <v>249.9</v>
      </c>
      <c r="R82" s="38">
        <f t="shared" si="169"/>
        <v>20.200000000000017</v>
      </c>
      <c r="S82" s="38"/>
      <c r="T82" s="38">
        <v>13.39</v>
      </c>
      <c r="U82" s="38">
        <f>T82-Y82</f>
        <v>10.510000000000002</v>
      </c>
      <c r="V82" s="38">
        <v>10.93</v>
      </c>
      <c r="W82" s="38">
        <f t="shared" si="171"/>
        <v>0.41999999999999815</v>
      </c>
      <c r="X82" s="38"/>
      <c r="Y82" s="38">
        <v>2.88</v>
      </c>
      <c r="Z82" s="38">
        <v>13.84</v>
      </c>
      <c r="AA82" s="38">
        <v>18.350000000000001</v>
      </c>
      <c r="AB82" s="38">
        <f t="shared" si="182"/>
        <v>4.5100000000000016</v>
      </c>
      <c r="AC82" s="38"/>
      <c r="AD82" s="38">
        <v>13.66</v>
      </c>
      <c r="AE82" s="38">
        <v>13.542</v>
      </c>
      <c r="AF82" s="38"/>
      <c r="AG82" s="38">
        <f t="shared" si="174"/>
        <v>2.9199999999999982</v>
      </c>
      <c r="AH82" s="38">
        <f t="shared" si="175"/>
        <v>27.630000000000017</v>
      </c>
      <c r="AI82" s="38">
        <v>0.77700000000000002</v>
      </c>
      <c r="AJ82" s="38">
        <v>1.0229999999999999</v>
      </c>
      <c r="AK82" s="38">
        <v>2.0209999999999999</v>
      </c>
      <c r="AL82" s="38">
        <f t="shared" si="196"/>
        <v>0.22099999999999997</v>
      </c>
      <c r="AM82" s="38">
        <v>265.76</v>
      </c>
      <c r="AN82" s="38">
        <f t="shared" si="176"/>
        <v>-4.0617499999999609</v>
      </c>
      <c r="AO82" s="38">
        <v>0</v>
      </c>
      <c r="AP82" s="38">
        <f t="shared" si="185"/>
        <v>0.22099999999999997</v>
      </c>
      <c r="AQ82" s="38"/>
      <c r="AR82" s="38">
        <f>AR81-AR80</f>
        <v>0.12281250000001392</v>
      </c>
      <c r="AS82" s="6">
        <f>IF(OR(AP82&lt;(AR80-1.5*AR82),AP82&gt;(AR81+1.5*AR82)),1,0)</f>
        <v>0</v>
      </c>
      <c r="AT82" s="38">
        <v>20</v>
      </c>
      <c r="AU82" s="45"/>
      <c r="AV82" s="45">
        <f>AV81-AV80</f>
        <v>0.25</v>
      </c>
      <c r="AW82" s="5">
        <f>IF(OR(AT82&lt;(AV80-1.5*AV82),AT82&gt;(AV81+1.5*AV82)),1,0)</f>
        <v>0</v>
      </c>
      <c r="AX82" s="38">
        <f t="shared" si="187"/>
        <v>90.497737556561091</v>
      </c>
      <c r="AY82" s="38"/>
      <c r="AZ82" s="38">
        <v>1.1499999999999999</v>
      </c>
      <c r="BA82" s="45"/>
      <c r="BB82" s="45">
        <f>BB81-BB80</f>
        <v>4.7499999999999876E-2</v>
      </c>
      <c r="BC82" s="54">
        <f>IF(OR(AZ82&lt;(BB80-1.5*BB82),AZ82&gt;(BB81+1.5*BB82)),1,0)</f>
        <v>0</v>
      </c>
      <c r="BD82" s="6"/>
      <c r="BE82" s="6"/>
      <c r="BF82" s="6"/>
      <c r="BG82" s="6"/>
      <c r="BH82" s="6"/>
      <c r="BI82" s="6"/>
      <c r="BJ82" s="6"/>
      <c r="BK82" s="6"/>
      <c r="BL82" s="6"/>
      <c r="BM82" s="6"/>
      <c r="BN82" s="6"/>
      <c r="BO82" s="6"/>
      <c r="BP82" s="6"/>
      <c r="BQ82" s="6"/>
      <c r="BR82" s="6"/>
      <c r="BS82" s="6"/>
    </row>
    <row r="83" spans="1:71" x14ac:dyDescent="0.25">
      <c r="A83" s="2"/>
      <c r="B83" s="2"/>
      <c r="C83">
        <v>96</v>
      </c>
      <c r="D83" s="51"/>
      <c r="E83" s="25"/>
      <c r="F83" s="6" t="s">
        <v>129</v>
      </c>
      <c r="G83" s="6">
        <v>80</v>
      </c>
      <c r="H83" s="38">
        <v>278.60000000000002</v>
      </c>
      <c r="I83" s="38">
        <f t="shared" si="167"/>
        <v>271.52175</v>
      </c>
      <c r="J83" s="38">
        <f t="shared" si="178"/>
        <v>7.0782500000000255</v>
      </c>
      <c r="K83" s="38">
        <v>228.2</v>
      </c>
      <c r="L83" s="38">
        <v>231.3</v>
      </c>
      <c r="M83" s="38">
        <f t="shared" si="58"/>
        <v>3.1000000000000227</v>
      </c>
      <c r="N83" s="38"/>
      <c r="O83" s="38">
        <f t="shared" si="213"/>
        <v>50.400000000000034</v>
      </c>
      <c r="P83" s="38">
        <v>281.8</v>
      </c>
      <c r="Q83" s="38">
        <v>251.5</v>
      </c>
      <c r="R83" s="38">
        <f t="shared" si="169"/>
        <v>20.199999999999989</v>
      </c>
      <c r="S83" s="38"/>
      <c r="T83" s="38">
        <v>13.16</v>
      </c>
      <c r="U83" s="38">
        <v>10.3</v>
      </c>
      <c r="V83" s="38">
        <v>10.69</v>
      </c>
      <c r="W83" s="38">
        <f t="shared" si="171"/>
        <v>0.38999999999999879</v>
      </c>
      <c r="X83" s="38"/>
      <c r="Y83" s="38"/>
      <c r="Z83" s="38">
        <v>13.58</v>
      </c>
      <c r="AA83" s="38">
        <v>18.12</v>
      </c>
      <c r="AB83" s="38">
        <f t="shared" si="182"/>
        <v>4.5400000000000009</v>
      </c>
      <c r="AC83" s="38"/>
      <c r="AD83" s="38">
        <v>133.37</v>
      </c>
      <c r="AE83" s="38">
        <v>13.337</v>
      </c>
      <c r="AF83" s="38"/>
      <c r="AG83" s="38">
        <f t="shared" si="174"/>
        <v>3.4900000000000215</v>
      </c>
      <c r="AH83" s="38">
        <f t="shared" si="175"/>
        <v>28.230000000000011</v>
      </c>
      <c r="AI83" s="38">
        <v>0.76300000000000001</v>
      </c>
      <c r="AJ83" s="38">
        <v>1.012</v>
      </c>
      <c r="AK83" s="38">
        <v>2.0179999999999998</v>
      </c>
      <c r="AL83" s="38">
        <f t="shared" si="196"/>
        <v>0.24299999999999977</v>
      </c>
      <c r="AM83" s="38">
        <v>271.76</v>
      </c>
      <c r="AN83" s="38">
        <f t="shared" si="176"/>
        <v>0.23824999999999363</v>
      </c>
      <c r="AO83" s="38">
        <f t="shared" si="184"/>
        <v>0.23824999999999363</v>
      </c>
      <c r="AP83" s="38">
        <f t="shared" si="185"/>
        <v>0.48124999999999341</v>
      </c>
      <c r="AQ83" s="38"/>
      <c r="AR83" s="38"/>
      <c r="AS83" s="6">
        <f>IF(OR(AP83&lt;(AR80-1.5*AR82),AP83&gt;(AR81+1.5*AR82)),1,0)</f>
        <v>0</v>
      </c>
      <c r="AT83" s="38">
        <v>19.5</v>
      </c>
      <c r="AU83" s="45"/>
      <c r="AV83" s="45"/>
      <c r="AW83" s="5">
        <f>IF(OR(AT83&lt;(AV80-1.5*AV82),AT83&gt;(AV81+1.5*AV82)),1,0)</f>
        <v>0</v>
      </c>
      <c r="AX83" s="38">
        <f t="shared" si="187"/>
        <v>40.519480519481071</v>
      </c>
      <c r="AY83" s="38"/>
      <c r="AZ83" s="38">
        <v>1.2</v>
      </c>
      <c r="BA83" s="45"/>
      <c r="BB83" s="45"/>
      <c r="BC83" s="54">
        <f>IF(OR(AZ83&lt;(BB80-1.5*BB82),AZ83&gt;(BB81+1.5*BB82)),1,0)</f>
        <v>0</v>
      </c>
      <c r="BD83" s="6"/>
      <c r="BE83" s="6"/>
      <c r="BF83" s="6"/>
      <c r="BG83" s="6"/>
      <c r="BH83" s="6"/>
      <c r="BI83" s="6"/>
      <c r="BJ83" s="6"/>
      <c r="BK83" s="6"/>
      <c r="BL83" s="6"/>
      <c r="BM83" s="6"/>
      <c r="BN83" s="6"/>
      <c r="BO83" s="6"/>
      <c r="BP83" s="6"/>
      <c r="BQ83" s="6"/>
      <c r="BR83" s="6"/>
      <c r="BS83" s="6"/>
    </row>
    <row r="84" spans="1:71" x14ac:dyDescent="0.25">
      <c r="A84" s="2"/>
      <c r="B84" s="2"/>
      <c r="D84" s="51"/>
      <c r="E84" s="33">
        <v>120</v>
      </c>
      <c r="F84" s="32" t="s">
        <v>130</v>
      </c>
      <c r="G84" s="32">
        <v>81</v>
      </c>
      <c r="H84" s="37">
        <v>278.3</v>
      </c>
      <c r="I84" s="37">
        <f t="shared" si="167"/>
        <v>271.22174999999999</v>
      </c>
      <c r="J84" s="37">
        <f t="shared" si="178"/>
        <v>7.0782500000000255</v>
      </c>
      <c r="K84" s="37">
        <v>226.4</v>
      </c>
      <c r="L84" s="37">
        <v>227.5</v>
      </c>
      <c r="M84" s="37">
        <f t="shared" si="58"/>
        <v>1.0999999999999943</v>
      </c>
      <c r="N84" s="37">
        <f t="shared" ref="N84" si="218">AVERAGE(M84:M87)</f>
        <v>2.6000000000000014</v>
      </c>
      <c r="O84" s="37">
        <f t="shared" si="213"/>
        <v>51.900000000000006</v>
      </c>
      <c r="P84" s="37">
        <v>279.5</v>
      </c>
      <c r="Q84" s="37">
        <v>247.6</v>
      </c>
      <c r="R84" s="37">
        <f t="shared" si="169"/>
        <v>20.099999999999994</v>
      </c>
      <c r="S84" s="37">
        <f t="shared" ref="S84" si="219">AVERAGE(R84:R87)</f>
        <v>20.149999999999991</v>
      </c>
      <c r="T84" s="37">
        <v>13.4</v>
      </c>
      <c r="U84" s="37">
        <v>10.5</v>
      </c>
      <c r="V84" s="37">
        <v>10.92</v>
      </c>
      <c r="W84" s="37">
        <f t="shared" si="171"/>
        <v>0.41999999999999993</v>
      </c>
      <c r="X84" s="37">
        <f t="shared" ref="X84" si="220">AVERAGE(W84:W87)</f>
        <v>0.44500000000000028</v>
      </c>
      <c r="Y84" s="37"/>
      <c r="Z84" s="37">
        <v>13.8</v>
      </c>
      <c r="AA84" s="37">
        <v>18.3</v>
      </c>
      <c r="AB84" s="37">
        <f t="shared" si="182"/>
        <v>4.5</v>
      </c>
      <c r="AC84" s="37">
        <f t="shared" ref="AC84" si="221">AVERAGE(AB84:AB87)</f>
        <v>4.4775</v>
      </c>
      <c r="AD84" s="37">
        <v>13.66</v>
      </c>
      <c r="AE84" s="37">
        <v>13.569000000000001</v>
      </c>
      <c r="AF84" s="37"/>
      <c r="AG84" s="37">
        <f t="shared" si="174"/>
        <v>1.5199999999999942</v>
      </c>
      <c r="AH84" s="37">
        <f t="shared" si="175"/>
        <v>26.11999999999999</v>
      </c>
      <c r="AI84" s="37">
        <v>0.76200000000000001</v>
      </c>
      <c r="AJ84" s="37">
        <v>1.0429999999999999</v>
      </c>
      <c r="AK84" s="37">
        <v>1.919</v>
      </c>
      <c r="AL84" s="37">
        <f t="shared" si="196"/>
        <v>0.1140000000000001</v>
      </c>
      <c r="AM84" s="37">
        <v>271.24</v>
      </c>
      <c r="AN84" s="37">
        <f t="shared" si="176"/>
        <v>1.8250000000023192E-2</v>
      </c>
      <c r="AO84" s="37">
        <f t="shared" si="184"/>
        <v>1.8250000000023192E-2</v>
      </c>
      <c r="AP84" s="37">
        <f t="shared" si="185"/>
        <v>0.13225000000002329</v>
      </c>
      <c r="AQ84" s="37">
        <f>AVERAGE(AP84:AP87)</f>
        <v>0.28218750000001391</v>
      </c>
      <c r="AR84" s="37">
        <f>QUARTILE(AP84:AP87,1)</f>
        <v>0.14181250000000584</v>
      </c>
      <c r="AS84" s="32">
        <f>IF(OR(AP84&lt;(AR84-1.5*AR86),AP84&gt;(AR85+1.5*AR86)),1,0)</f>
        <v>0</v>
      </c>
      <c r="AT84" s="37">
        <v>21</v>
      </c>
      <c r="AU84" s="37">
        <f t="shared" ref="AU84:BA84" si="222">AVERAGE(AT84:AT87)</f>
        <v>20.5</v>
      </c>
      <c r="AV84" s="37">
        <f>QUARTILE(AT84:AT87,1)</f>
        <v>20.375</v>
      </c>
      <c r="AW84" s="32">
        <f>IF(OR(AT84&lt;(AV84-1.5*AV86),AT84&gt;(AV85+1.5*AV86)),1,0)</f>
        <v>0</v>
      </c>
      <c r="AX84" s="37">
        <f t="shared" si="187"/>
        <v>158.79017013229716</v>
      </c>
      <c r="AY84" s="37"/>
      <c r="AZ84" s="37">
        <v>1.1399999999999999</v>
      </c>
      <c r="BA84" s="37">
        <f t="shared" si="222"/>
        <v>1.76</v>
      </c>
      <c r="BB84" s="37">
        <f>QUARTILE(AZ84:AZ87,1)</f>
        <v>1.1375</v>
      </c>
      <c r="BC84" s="52">
        <f>IF(OR(AZ84&lt;(BB84-1.5*BB86),AZ84&gt;(BB85+1.5*BB86)),1,0)</f>
        <v>0</v>
      </c>
      <c r="BD84" s="6"/>
      <c r="BE84" s="6"/>
      <c r="BF84" s="6"/>
      <c r="BG84" s="6"/>
      <c r="BH84" s="6"/>
      <c r="BI84" s="6"/>
      <c r="BJ84" s="6"/>
      <c r="BK84" s="6"/>
      <c r="BL84" s="6"/>
      <c r="BM84" s="6"/>
      <c r="BN84" s="6"/>
      <c r="BO84" s="6"/>
      <c r="BP84" s="6"/>
      <c r="BQ84" s="6"/>
      <c r="BR84" s="6"/>
      <c r="BS84" s="6"/>
    </row>
    <row r="85" spans="1:71" x14ac:dyDescent="0.25">
      <c r="A85" s="2"/>
      <c r="B85" s="2"/>
      <c r="D85" s="51"/>
      <c r="E85" s="33"/>
      <c r="F85" s="32" t="s">
        <v>131</v>
      </c>
      <c r="G85" s="32">
        <v>82</v>
      </c>
      <c r="H85" s="37">
        <v>279.8</v>
      </c>
      <c r="I85" s="37">
        <f t="shared" si="167"/>
        <v>272.72174999999999</v>
      </c>
      <c r="J85" s="37">
        <f t="shared" si="178"/>
        <v>7.0782500000000255</v>
      </c>
      <c r="K85" s="37">
        <v>227</v>
      </c>
      <c r="L85" s="37">
        <v>232.5</v>
      </c>
      <c r="M85" s="37">
        <f t="shared" si="58"/>
        <v>5.5</v>
      </c>
      <c r="N85" s="37">
        <f t="shared" ref="N85" si="223">STDEV(M84:M87)</f>
        <v>1.9714630776828326</v>
      </c>
      <c r="O85" s="37">
        <f t="shared" si="213"/>
        <v>52.800000000000011</v>
      </c>
      <c r="P85" s="37">
        <v>285.3</v>
      </c>
      <c r="Q85" s="37">
        <v>252.7</v>
      </c>
      <c r="R85" s="37">
        <f t="shared" si="169"/>
        <v>20.199999999999989</v>
      </c>
      <c r="S85" s="37">
        <f t="shared" ref="S85" si="224">STDEV(R84:R87)</f>
        <v>5.7735026918959292E-2</v>
      </c>
      <c r="T85" s="37">
        <v>13.38</v>
      </c>
      <c r="U85" s="37">
        <v>10.5</v>
      </c>
      <c r="V85" s="37">
        <v>10.94</v>
      </c>
      <c r="W85" s="37">
        <f t="shared" si="171"/>
        <v>0.4399999999999995</v>
      </c>
      <c r="X85" s="37">
        <f t="shared" ref="X85" si="225">STDEV(W84:W87)</f>
        <v>6.8068592855540788E-2</v>
      </c>
      <c r="Y85" s="37"/>
      <c r="Z85" s="37">
        <v>13.83</v>
      </c>
      <c r="AA85" s="37">
        <v>18.34</v>
      </c>
      <c r="AB85" s="37">
        <f t="shared" si="182"/>
        <v>4.51</v>
      </c>
      <c r="AC85" s="37">
        <f t="shared" ref="AC85" si="226">STDEV(AB84:AB87)</f>
        <v>3.5939764421413056E-2</v>
      </c>
      <c r="AD85" s="37">
        <v>13.6</v>
      </c>
      <c r="AE85" s="37">
        <v>13.531000000000001</v>
      </c>
      <c r="AF85" s="37">
        <v>315</v>
      </c>
      <c r="AG85" s="37">
        <f t="shared" si="174"/>
        <v>5.9399999999999995</v>
      </c>
      <c r="AH85" s="37">
        <f t="shared" si="175"/>
        <v>30.649999999999984</v>
      </c>
      <c r="AI85" s="37">
        <v>0.76800000000000002</v>
      </c>
      <c r="AJ85" s="37">
        <v>1.034</v>
      </c>
      <c r="AK85" s="37">
        <v>2.198</v>
      </c>
      <c r="AL85" s="37">
        <f t="shared" si="196"/>
        <v>0.39599999999999991</v>
      </c>
      <c r="AM85" s="37">
        <v>272.82</v>
      </c>
      <c r="AN85" s="37">
        <f t="shared" si="176"/>
        <v>9.8250000000007276E-2</v>
      </c>
      <c r="AO85" s="37">
        <f t="shared" si="184"/>
        <v>9.8250000000007276E-2</v>
      </c>
      <c r="AP85" s="37">
        <f t="shared" si="185"/>
        <v>0.49425000000000718</v>
      </c>
      <c r="AQ85" s="37">
        <f>STDEV(AP84:AP87)</f>
        <v>0.17503004206421247</v>
      </c>
      <c r="AR85" s="37">
        <f>QUARTILE(AP84:AP87,3)</f>
        <v>0.39150000000002072</v>
      </c>
      <c r="AS85" s="32">
        <f>IF(OR(AP85&lt;(AR84-1.5*AR86),AP85&gt;(AR85+1.5*AR86)),1,0)</f>
        <v>0</v>
      </c>
      <c r="AT85" s="37">
        <v>20.5</v>
      </c>
      <c r="AU85" s="37">
        <f t="shared" ref="AU85:BA85" si="227">STDEV(AT84:AT87)</f>
        <v>0.40824829046386302</v>
      </c>
      <c r="AV85" s="37">
        <f>QUARTILE(AT84:AT87,3)</f>
        <v>20.625</v>
      </c>
      <c r="AW85" s="32">
        <f>IF(OR(AT85&lt;(AV84-1.5*AV86),AT85&gt;(AV85+1.5*AV86)),1,0)</f>
        <v>0</v>
      </c>
      <c r="AX85" s="37">
        <f t="shared" si="187"/>
        <v>41.476985331309464</v>
      </c>
      <c r="AY85" s="37"/>
      <c r="AZ85" s="37">
        <v>1.57</v>
      </c>
      <c r="BA85" s="37">
        <f t="shared" si="227"/>
        <v>0.98166525183825637</v>
      </c>
      <c r="BB85" s="37">
        <f>QUARTILE(AZ84:AZ87,3)</f>
        <v>1.9775</v>
      </c>
      <c r="BC85" s="52">
        <f>IF(OR(AZ85&lt;(BB84-1.5*BB86),AZ85&gt;(BB85+1.5*BB86)),1,0)</f>
        <v>0</v>
      </c>
      <c r="BD85" s="6"/>
      <c r="BE85" s="6"/>
      <c r="BF85" s="6"/>
      <c r="BG85" s="6"/>
      <c r="BH85" s="6"/>
      <c r="BI85" s="6"/>
      <c r="BJ85" s="6"/>
      <c r="BK85" s="6"/>
      <c r="BL85" s="6"/>
      <c r="BM85" s="6"/>
      <c r="BN85" s="6"/>
      <c r="BO85" s="6"/>
      <c r="BP85" s="6"/>
      <c r="BQ85" s="6"/>
      <c r="BR85" s="6"/>
      <c r="BS85" s="6"/>
    </row>
    <row r="86" spans="1:71" x14ac:dyDescent="0.25">
      <c r="A86" s="2"/>
      <c r="B86" s="2"/>
      <c r="D86" s="51"/>
      <c r="E86" s="33"/>
      <c r="F86" s="32" t="s">
        <v>132</v>
      </c>
      <c r="G86" s="32">
        <v>83</v>
      </c>
      <c r="H86" s="37">
        <v>282.8</v>
      </c>
      <c r="I86" s="37">
        <f t="shared" si="167"/>
        <v>275.72174999999999</v>
      </c>
      <c r="J86" s="37">
        <f t="shared" si="178"/>
        <v>7.0782500000000255</v>
      </c>
      <c r="K86" s="37">
        <v>229.4</v>
      </c>
      <c r="L86" s="37">
        <v>231.4</v>
      </c>
      <c r="M86" s="37">
        <f t="shared" si="58"/>
        <v>2</v>
      </c>
      <c r="N86" s="37"/>
      <c r="O86" s="37">
        <f t="shared" si="213"/>
        <v>53.400000000000006</v>
      </c>
      <c r="P86" s="37">
        <v>285</v>
      </c>
      <c r="Q86" s="37">
        <v>251.6</v>
      </c>
      <c r="R86" s="37">
        <f t="shared" si="169"/>
        <v>20.199999999999989</v>
      </c>
      <c r="S86" s="37"/>
      <c r="T86" s="37">
        <v>13.51</v>
      </c>
      <c r="U86" s="37">
        <f>T86-Y86</f>
        <v>10.67</v>
      </c>
      <c r="V86" s="37">
        <v>11.21</v>
      </c>
      <c r="W86" s="37">
        <f t="shared" si="171"/>
        <v>0.54000000000000092</v>
      </c>
      <c r="X86" s="37"/>
      <c r="Y86" s="37">
        <v>2.84</v>
      </c>
      <c r="Z86" s="37">
        <v>14.1</v>
      </c>
      <c r="AA86" s="37">
        <v>18.57</v>
      </c>
      <c r="AB86" s="37">
        <f t="shared" si="182"/>
        <v>4.4700000000000006</v>
      </c>
      <c r="AC86" s="37"/>
      <c r="AD86" s="37">
        <v>13.77</v>
      </c>
      <c r="AE86" s="37">
        <v>13.606999999999999</v>
      </c>
      <c r="AF86" s="37"/>
      <c r="AG86" s="37">
        <f t="shared" si="174"/>
        <v>2.5400000000000009</v>
      </c>
      <c r="AH86" s="37">
        <f t="shared" si="175"/>
        <v>27.209999999999987</v>
      </c>
      <c r="AI86" s="37">
        <v>0.77300000000000002</v>
      </c>
      <c r="AJ86" s="37">
        <v>1.018</v>
      </c>
      <c r="AK86" s="37">
        <v>2.0699999999999998</v>
      </c>
      <c r="AL86" s="37">
        <f t="shared" si="196"/>
        <v>0.2789999999999998</v>
      </c>
      <c r="AM86" s="37">
        <v>275.8</v>
      </c>
      <c r="AN86" s="37">
        <f t="shared" si="176"/>
        <v>7.8250000000025466E-2</v>
      </c>
      <c r="AO86" s="37">
        <f t="shared" si="184"/>
        <v>7.8250000000025466E-2</v>
      </c>
      <c r="AP86" s="37">
        <f t="shared" si="185"/>
        <v>0.35725000000002527</v>
      </c>
      <c r="AQ86" s="37"/>
      <c r="AR86" s="37">
        <f>AR85-AR84</f>
        <v>0.24968750000001488</v>
      </c>
      <c r="AS86" s="32">
        <f>IF(OR(AP86&lt;(AR84-1.5*AR86),AP86&gt;(AR85+1.5*AR86)),1,0)</f>
        <v>0</v>
      </c>
      <c r="AT86" s="37">
        <v>20.5</v>
      </c>
      <c r="AU86" s="37"/>
      <c r="AV86" s="37">
        <f>AV85-AV84</f>
        <v>0.25</v>
      </c>
      <c r="AW86" s="32">
        <f>IF(OR(AT86&lt;(AV84-1.5*AV86),AT86&gt;(AV85+1.5*AV86)),1,0)</f>
        <v>0</v>
      </c>
      <c r="AX86" s="37">
        <f t="shared" si="187"/>
        <v>57.382785164446609</v>
      </c>
      <c r="AY86" s="37"/>
      <c r="AZ86" s="37">
        <v>3.2</v>
      </c>
      <c r="BA86" s="37"/>
      <c r="BB86" s="37">
        <f>BB85-BB84</f>
        <v>0.84000000000000008</v>
      </c>
      <c r="BC86" s="52">
        <f>IF(OR(AZ86&lt;(BB84-1.5*BB86),AZ86&gt;(BB85+1.5*BB86)),1,0)</f>
        <v>0</v>
      </c>
      <c r="BD86" s="6"/>
      <c r="BE86" s="6"/>
      <c r="BF86" s="6"/>
      <c r="BG86" s="6"/>
      <c r="BH86" s="6"/>
      <c r="BI86" s="6"/>
      <c r="BJ86" s="6"/>
      <c r="BK86" s="6"/>
      <c r="BL86" s="6"/>
      <c r="BM86" s="6"/>
      <c r="BN86" s="6"/>
      <c r="BO86" s="6"/>
      <c r="BP86" s="6"/>
      <c r="BQ86" s="6"/>
      <c r="BR86" s="6"/>
      <c r="BS86" s="6"/>
    </row>
    <row r="87" spans="1:71" x14ac:dyDescent="0.25">
      <c r="A87" s="2"/>
      <c r="B87" s="2"/>
      <c r="C87">
        <v>120</v>
      </c>
      <c r="D87" s="51"/>
      <c r="E87" s="33"/>
      <c r="F87" s="32" t="s">
        <v>133</v>
      </c>
      <c r="G87" s="32">
        <v>84</v>
      </c>
      <c r="H87" s="37">
        <v>271.7</v>
      </c>
      <c r="I87" s="37">
        <f t="shared" si="167"/>
        <v>264.62174999999996</v>
      </c>
      <c r="J87" s="37">
        <f t="shared" si="178"/>
        <v>7.0782500000000255</v>
      </c>
      <c r="K87" s="37">
        <f>H87-O87</f>
        <v>224.6</v>
      </c>
      <c r="L87" s="37">
        <v>226.4</v>
      </c>
      <c r="M87" s="37">
        <f t="shared" si="58"/>
        <v>1.8000000000000114</v>
      </c>
      <c r="N87" s="37"/>
      <c r="O87" s="37">
        <v>47.1</v>
      </c>
      <c r="P87" s="37">
        <v>273.8</v>
      </c>
      <c r="Q87" s="37">
        <v>246.5</v>
      </c>
      <c r="R87" s="37">
        <f t="shared" si="169"/>
        <v>20.099999999999994</v>
      </c>
      <c r="S87" s="37"/>
      <c r="T87" s="37">
        <v>13.25</v>
      </c>
      <c r="U87" s="37">
        <v>10.37</v>
      </c>
      <c r="V87" s="37">
        <v>10.75</v>
      </c>
      <c r="W87" s="37">
        <f t="shared" si="171"/>
        <v>0.38000000000000078</v>
      </c>
      <c r="X87" s="37"/>
      <c r="Y87" s="37"/>
      <c r="Z87" s="37">
        <v>13.66</v>
      </c>
      <c r="AA87" s="37">
        <v>18.09</v>
      </c>
      <c r="AB87" s="37">
        <f t="shared" si="182"/>
        <v>4.43</v>
      </c>
      <c r="AC87" s="37"/>
      <c r="AD87" s="37">
        <v>13.4</v>
      </c>
      <c r="AE87" s="37">
        <v>13.378</v>
      </c>
      <c r="AF87" s="37"/>
      <c r="AG87" s="37">
        <f t="shared" si="174"/>
        <v>2.1800000000000122</v>
      </c>
      <c r="AH87" s="37">
        <f t="shared" si="175"/>
        <v>26.710000000000008</v>
      </c>
      <c r="AI87" s="37">
        <v>0.76600000000000001</v>
      </c>
      <c r="AJ87" s="37">
        <v>1.0409999999999999</v>
      </c>
      <c r="AK87" s="37">
        <v>1.952</v>
      </c>
      <c r="AL87" s="37">
        <f t="shared" si="196"/>
        <v>0.14500000000000002</v>
      </c>
      <c r="AM87" s="37">
        <v>264.52</v>
      </c>
      <c r="AN87" s="37">
        <f t="shared" si="176"/>
        <v>-0.10174999999998136</v>
      </c>
      <c r="AO87" s="37">
        <v>0</v>
      </c>
      <c r="AP87" s="37">
        <f t="shared" si="185"/>
        <v>0.14500000000000002</v>
      </c>
      <c r="AQ87" s="37"/>
      <c r="AR87" s="37"/>
      <c r="AS87" s="32">
        <f>IF(OR(AP87&lt;(AR84-1.5*AR86),AP87&gt;(AR85+1.5*AR86)),1,0)</f>
        <v>0</v>
      </c>
      <c r="AT87" s="37">
        <v>20</v>
      </c>
      <c r="AU87" s="37"/>
      <c r="AV87" s="37"/>
      <c r="AW87" s="32">
        <f>IF(OR(AT87&lt;(AV84-1.5*AV86),AT87&gt;(AV85+1.5*AV86)),1,0)</f>
        <v>0</v>
      </c>
      <c r="AX87" s="37">
        <f t="shared" si="187"/>
        <v>137.93103448275861</v>
      </c>
      <c r="AY87" s="37"/>
      <c r="AZ87" s="37">
        <v>1.1299999999999999</v>
      </c>
      <c r="BA87" s="37"/>
      <c r="BB87" s="37"/>
      <c r="BC87" s="52">
        <f>IF(OR(AZ87&lt;(BB84-1.5*BB86),AZ87&gt;(BB85+1.5*BB86)),1,0)</f>
        <v>0</v>
      </c>
      <c r="BD87" s="6"/>
      <c r="BE87" s="6"/>
      <c r="BF87" s="6"/>
      <c r="BG87" s="6"/>
      <c r="BH87" s="6"/>
      <c r="BI87" s="6"/>
      <c r="BJ87" s="6"/>
      <c r="BK87" s="6"/>
      <c r="BL87" s="6"/>
      <c r="BM87" s="6"/>
      <c r="BN87" s="6"/>
      <c r="BO87" s="6"/>
      <c r="BP87" s="6"/>
      <c r="BQ87" s="6"/>
      <c r="BR87" s="6"/>
      <c r="BS87" s="6"/>
    </row>
    <row r="88" spans="1:71" x14ac:dyDescent="0.25">
      <c r="A88" s="2"/>
      <c r="B88" s="2"/>
      <c r="D88" s="51"/>
      <c r="E88" s="25">
        <v>144</v>
      </c>
      <c r="F88" s="6" t="s">
        <v>134</v>
      </c>
      <c r="G88" s="6">
        <v>85</v>
      </c>
      <c r="H88" s="38">
        <v>276.60000000000002</v>
      </c>
      <c r="I88" s="38">
        <f t="shared" si="167"/>
        <v>269.52175</v>
      </c>
      <c r="J88" s="38">
        <f t="shared" si="178"/>
        <v>7.0782500000000255</v>
      </c>
      <c r="K88" s="38">
        <v>224.6</v>
      </c>
      <c r="L88" s="38">
        <v>226.1</v>
      </c>
      <c r="M88" s="38">
        <f t="shared" si="58"/>
        <v>1.5</v>
      </c>
      <c r="N88" s="38">
        <f t="shared" ref="N88" si="228">AVERAGE(M88:M91)</f>
        <v>2.3250000000000028</v>
      </c>
      <c r="O88" s="38">
        <f>H88-K88</f>
        <v>52.000000000000028</v>
      </c>
      <c r="P88" s="38">
        <v>278.3</v>
      </c>
      <c r="Q88" s="38">
        <v>246.2</v>
      </c>
      <c r="R88" s="38">
        <f t="shared" si="169"/>
        <v>20.099999999999994</v>
      </c>
      <c r="S88" s="38">
        <f t="shared" ref="S88" si="229">AVERAGE(R88:R91)</f>
        <v>20.124999999999993</v>
      </c>
      <c r="T88" s="38">
        <v>13.42</v>
      </c>
      <c r="U88" s="38">
        <f>T88-Y88</f>
        <v>10.54</v>
      </c>
      <c r="V88" s="38">
        <v>10.97</v>
      </c>
      <c r="W88" s="38">
        <f t="shared" si="171"/>
        <v>0.43000000000000149</v>
      </c>
      <c r="X88" s="38">
        <f t="shared" ref="X88" si="230">AVERAGE(W88:W91)</f>
        <v>0.48750000000000027</v>
      </c>
      <c r="Y88" s="38">
        <v>2.88</v>
      </c>
      <c r="Z88" s="38">
        <v>13.85</v>
      </c>
      <c r="AA88" s="38">
        <v>18.39</v>
      </c>
      <c r="AB88" s="38">
        <f t="shared" si="182"/>
        <v>4.5400000000000009</v>
      </c>
      <c r="AC88" s="38">
        <f t="shared" ref="AC88" si="231">AVERAGE(AB88:AB91)</f>
        <v>4.5225</v>
      </c>
      <c r="AD88" s="38">
        <v>13.57</v>
      </c>
      <c r="AE88" s="38">
        <v>13.516</v>
      </c>
      <c r="AF88" s="38"/>
      <c r="AG88" s="38">
        <f t="shared" si="174"/>
        <v>1.9300000000000015</v>
      </c>
      <c r="AH88" s="38">
        <f t="shared" si="175"/>
        <v>26.569999999999993</v>
      </c>
      <c r="AI88" s="38">
        <v>0.75600000000000001</v>
      </c>
      <c r="AJ88" s="38">
        <v>0.77500000000000002</v>
      </c>
      <c r="AK88" s="38">
        <v>1.6859999999999999</v>
      </c>
      <c r="AL88" s="38">
        <f t="shared" si="196"/>
        <v>0.15499999999999992</v>
      </c>
      <c r="AM88" s="38">
        <v>269.75</v>
      </c>
      <c r="AN88" s="38">
        <f t="shared" si="176"/>
        <v>0.22825000000000273</v>
      </c>
      <c r="AO88" s="38">
        <f t="shared" si="184"/>
        <v>0.22825000000000273</v>
      </c>
      <c r="AP88" s="38">
        <f t="shared" si="185"/>
        <v>0.38325000000000264</v>
      </c>
      <c r="AQ88" s="38">
        <f>AVERAGE(AP88:AP91)</f>
        <v>0.38068750000002083</v>
      </c>
      <c r="AR88" s="45">
        <f>QUARTILE(AP88:AP91,1)</f>
        <v>0.31018750000001749</v>
      </c>
      <c r="AS88" s="6">
        <f>IF(OR(AP88&lt;(AR88-1.5*AR90),AP88&gt;(AR89+1.5*AR90)),1,0)</f>
        <v>0</v>
      </c>
      <c r="AT88" s="38">
        <v>20</v>
      </c>
      <c r="AU88" s="38">
        <f t="shared" ref="AU88:BA88" si="232">AVERAGE(AT88:AT91)</f>
        <v>20</v>
      </c>
      <c r="AV88" s="45">
        <f>QUARTILE(AT88:AT91,1)</f>
        <v>20</v>
      </c>
      <c r="AW88" s="5">
        <f>IF(OR(AT88&lt;(AV88-1.5*AV90),AT88&gt;(AV89+1.5*AV90)),1,0)</f>
        <v>0</v>
      </c>
      <c r="AX88" s="38">
        <f t="shared" si="187"/>
        <v>52.185257664709361</v>
      </c>
      <c r="AY88" s="38"/>
      <c r="AZ88" s="38">
        <v>1.1399999999999999</v>
      </c>
      <c r="BA88" s="38">
        <f t="shared" si="232"/>
        <v>1.8375000000000001</v>
      </c>
      <c r="BB88" s="45">
        <f>QUARTILE(AZ88:AZ91,1)</f>
        <v>1.425</v>
      </c>
      <c r="BC88" s="54">
        <f>IF(OR(AZ88&lt;(BB88-1.5*BB90),AZ88&gt;(BB89+1.5*BB90)),1,0)</f>
        <v>0</v>
      </c>
      <c r="BD88" s="6"/>
      <c r="BE88" s="6"/>
      <c r="BF88" s="6"/>
      <c r="BG88" s="6"/>
      <c r="BH88" s="6"/>
      <c r="BI88" s="6"/>
      <c r="BJ88" s="6"/>
      <c r="BK88" s="6"/>
      <c r="BL88" s="6"/>
      <c r="BM88" s="6"/>
      <c r="BN88" s="6"/>
      <c r="BO88" s="6"/>
      <c r="BP88" s="6"/>
      <c r="BQ88" s="6"/>
      <c r="BR88" s="6"/>
      <c r="BS88" s="6"/>
    </row>
    <row r="89" spans="1:71" x14ac:dyDescent="0.25">
      <c r="A89" s="2"/>
      <c r="B89" s="2"/>
      <c r="D89" s="51"/>
      <c r="E89" s="25"/>
      <c r="F89" s="6" t="s">
        <v>135</v>
      </c>
      <c r="G89" s="6">
        <v>86</v>
      </c>
      <c r="H89" s="38">
        <v>278</v>
      </c>
      <c r="I89" s="38">
        <f t="shared" si="167"/>
        <v>270.92174999999997</v>
      </c>
      <c r="J89" s="38">
        <f t="shared" si="178"/>
        <v>7.0782500000000255</v>
      </c>
      <c r="K89" s="38">
        <v>226.8</v>
      </c>
      <c r="L89" s="38">
        <v>228.9</v>
      </c>
      <c r="M89" s="38">
        <f t="shared" ref="M89:M152" si="233">L89-K89</f>
        <v>2.0999999999999943</v>
      </c>
      <c r="N89" s="38">
        <f t="shared" ref="N89" si="234">STDEV(M88:M91)</f>
        <v>0.66520673478250725</v>
      </c>
      <c r="O89" s="38">
        <f>H89-K89</f>
        <v>51.199999999999989</v>
      </c>
      <c r="P89" s="38">
        <v>280</v>
      </c>
      <c r="Q89" s="38">
        <v>249.1</v>
      </c>
      <c r="R89" s="38">
        <f t="shared" si="169"/>
        <v>20.199999999999989</v>
      </c>
      <c r="S89" s="38">
        <f t="shared" ref="S89" si="235">STDEV(R88:R91)</f>
        <v>4.9999999999997158E-2</v>
      </c>
      <c r="T89" s="38">
        <v>13.72</v>
      </c>
      <c r="U89" s="38">
        <v>10.83</v>
      </c>
      <c r="V89" s="38">
        <v>11.31</v>
      </c>
      <c r="W89" s="38">
        <f t="shared" si="171"/>
        <v>0.48000000000000043</v>
      </c>
      <c r="X89" s="38">
        <f t="shared" ref="X89" si="236">STDEV(W88:W91)</f>
        <v>6.4999999999999697E-2</v>
      </c>
      <c r="Y89" s="38"/>
      <c r="Z89" s="38">
        <v>14.22</v>
      </c>
      <c r="AA89" s="38">
        <v>18.760000000000002</v>
      </c>
      <c r="AB89" s="38">
        <f t="shared" si="182"/>
        <v>4.5400000000000009</v>
      </c>
      <c r="AC89" s="38">
        <f t="shared" ref="AC89" si="237">STDEV(AB88:AB91)</f>
        <v>2.0615528128089228E-2</v>
      </c>
      <c r="AD89" s="38">
        <v>13.8</v>
      </c>
      <c r="AE89" s="38">
        <v>13.766999999999999</v>
      </c>
      <c r="AF89" s="38"/>
      <c r="AG89" s="38">
        <f t="shared" si="174"/>
        <v>2.5799999999999947</v>
      </c>
      <c r="AH89" s="38">
        <f t="shared" si="175"/>
        <v>27.319999999999986</v>
      </c>
      <c r="AI89" s="38">
        <v>0.76400000000000001</v>
      </c>
      <c r="AJ89" s="38">
        <v>0.75700000000000001</v>
      </c>
      <c r="AK89" s="38">
        <v>1.8240000000000001</v>
      </c>
      <c r="AL89" s="38">
        <f t="shared" si="196"/>
        <v>0.30300000000000016</v>
      </c>
      <c r="AM89" s="38">
        <v>270.94</v>
      </c>
      <c r="AN89" s="38">
        <f t="shared" si="176"/>
        <v>1.8250000000023192E-2</v>
      </c>
      <c r="AO89" s="38">
        <f t="shared" si="184"/>
        <v>1.8250000000023192E-2</v>
      </c>
      <c r="AP89" s="38">
        <f t="shared" si="185"/>
        <v>0.32125000000002335</v>
      </c>
      <c r="AQ89" s="38">
        <f>STDEV(AP88:AP91)</f>
        <v>0.11557219514949042</v>
      </c>
      <c r="AR89" s="45">
        <f>QUARTILE(AP88:AP91,3)</f>
        <v>0.42275000000001628</v>
      </c>
      <c r="AS89" s="6">
        <f>IF(OR(AP89&lt;(AR88-1.5*AR90),AP89&gt;(AR89+1.5*AR90)),1,0)</f>
        <v>0</v>
      </c>
      <c r="AT89" s="38">
        <v>20</v>
      </c>
      <c r="AU89" s="38">
        <f t="shared" ref="AU89:BA89" si="238">STDEV(AT88:AT91)</f>
        <v>0</v>
      </c>
      <c r="AV89" s="45">
        <f>QUARTILE(AT88:AT91,3)</f>
        <v>20</v>
      </c>
      <c r="AW89" s="5">
        <f>IF(OR(AT89&lt;(AV88-1.5*AV90),AT89&gt;(AV89+1.5*AV90)),1,0)</f>
        <v>0</v>
      </c>
      <c r="AX89" s="38">
        <f t="shared" si="187"/>
        <v>62.256809338516874</v>
      </c>
      <c r="AY89" s="38"/>
      <c r="AZ89" s="38">
        <v>1.82</v>
      </c>
      <c r="BA89" s="38">
        <f t="shared" si="238"/>
        <v>0.7424452841792446</v>
      </c>
      <c r="BB89" s="45">
        <f>QUARTILE(AZ88:AZ91,3)</f>
        <v>2.0825</v>
      </c>
      <c r="BC89" s="54">
        <f>IF(OR(AZ89&lt;(BB88-1.5*BB90),AZ89&gt;(BB89+1.5*BB90)),1,0)</f>
        <v>0</v>
      </c>
      <c r="BD89" s="6"/>
      <c r="BE89" s="6"/>
      <c r="BF89" s="6"/>
      <c r="BG89" s="6"/>
      <c r="BH89" s="6"/>
      <c r="BI89" s="6"/>
      <c r="BJ89" s="6"/>
      <c r="BK89" s="6"/>
      <c r="BL89" s="6"/>
      <c r="BM89" s="6"/>
      <c r="BN89" s="6"/>
      <c r="BO89" s="6"/>
      <c r="BP89" s="6"/>
      <c r="BQ89" s="6"/>
      <c r="BR89" s="6"/>
      <c r="BS89" s="6"/>
    </row>
    <row r="90" spans="1:71" x14ac:dyDescent="0.25">
      <c r="A90" s="2"/>
      <c r="B90" s="2"/>
      <c r="D90" s="51"/>
      <c r="E90" s="25"/>
      <c r="F90" s="6" t="s">
        <v>136</v>
      </c>
      <c r="G90" s="6">
        <v>87</v>
      </c>
      <c r="H90" s="38">
        <v>277.89999999999998</v>
      </c>
      <c r="I90" s="38">
        <f t="shared" si="167"/>
        <v>270.82174999999995</v>
      </c>
      <c r="J90" s="38">
        <f t="shared" si="178"/>
        <v>7.0782500000000255</v>
      </c>
      <c r="K90" s="38">
        <v>227.1</v>
      </c>
      <c r="L90" s="38">
        <v>230.1</v>
      </c>
      <c r="M90" s="38">
        <f t="shared" si="233"/>
        <v>3</v>
      </c>
      <c r="N90" s="60"/>
      <c r="O90" s="38">
        <f>H90-K90</f>
        <v>50.799999999999983</v>
      </c>
      <c r="P90" s="38">
        <v>281</v>
      </c>
      <c r="Q90" s="38">
        <v>250.2</v>
      </c>
      <c r="R90" s="38">
        <f t="shared" si="169"/>
        <v>20.099999999999994</v>
      </c>
      <c r="S90" s="38"/>
      <c r="T90" s="38">
        <v>13.18</v>
      </c>
      <c r="U90" s="38">
        <v>10.3</v>
      </c>
      <c r="V90" s="38">
        <v>10.76</v>
      </c>
      <c r="W90" s="38">
        <f t="shared" si="171"/>
        <v>0.45999999999999908</v>
      </c>
      <c r="X90" s="60"/>
      <c r="Y90" s="60"/>
      <c r="Z90" s="38">
        <v>13.64</v>
      </c>
      <c r="AA90" s="38">
        <v>18.149999999999999</v>
      </c>
      <c r="AB90" s="38">
        <f t="shared" si="182"/>
        <v>4.509999999999998</v>
      </c>
      <c r="AC90" s="38"/>
      <c r="AD90" s="38">
        <v>13.28</v>
      </c>
      <c r="AE90" s="38">
        <v>13.263999999999999</v>
      </c>
      <c r="AF90" s="38"/>
      <c r="AG90" s="38">
        <f t="shared" si="174"/>
        <v>3.4599999999999991</v>
      </c>
      <c r="AH90" s="38">
        <f t="shared" si="175"/>
        <v>28.069999999999993</v>
      </c>
      <c r="AI90" s="38">
        <v>0.76700000000000002</v>
      </c>
      <c r="AJ90" s="38">
        <v>0.75</v>
      </c>
      <c r="AK90" s="38">
        <v>1.794</v>
      </c>
      <c r="AL90" s="38">
        <f t="shared" si="196"/>
        <v>0.27700000000000002</v>
      </c>
      <c r="AM90" s="38">
        <v>270.52</v>
      </c>
      <c r="AN90" s="38">
        <f t="shared" si="176"/>
        <v>-0.30174999999996999</v>
      </c>
      <c r="AO90" s="38">
        <v>0</v>
      </c>
      <c r="AP90" s="38">
        <f t="shared" si="185"/>
        <v>0.27700000000000002</v>
      </c>
      <c r="AQ90" s="60"/>
      <c r="AR90" s="45">
        <f>AR89-AR88</f>
        <v>0.11256249999999879</v>
      </c>
      <c r="AS90" s="6">
        <f>IF(OR(AP90&lt;(AR88-1.5*AR90),AP90&gt;(AR89+1.5*AR90)),1,0)</f>
        <v>0</v>
      </c>
      <c r="AT90" s="38">
        <v>20</v>
      </c>
      <c r="AU90" s="38"/>
      <c r="AV90" s="45">
        <f>AV89-AV88</f>
        <v>0</v>
      </c>
      <c r="AW90" s="5">
        <f>IF(OR(AT90&lt;(AV88-1.5*AV90),AT90&gt;(AV89+1.5*AV90)),1,0)</f>
        <v>0</v>
      </c>
      <c r="AX90" s="38">
        <f t="shared" si="187"/>
        <v>72.202166064981938</v>
      </c>
      <c r="AY90" s="11">
        <f>AVERAGE(AX49:AX66,AX68:AX77,AX79:AX91)</f>
        <v>61.207349582367264</v>
      </c>
      <c r="AZ90" s="38">
        <v>1.52</v>
      </c>
      <c r="BA90" s="60"/>
      <c r="BB90" s="45">
        <f>BB89-BB88</f>
        <v>0.65749999999999997</v>
      </c>
      <c r="BC90" s="54">
        <f>IF(OR(AZ90&lt;(BB88-1.5*BB90),AZ90&gt;(BB89+1.5*BB90)),1,0)</f>
        <v>0</v>
      </c>
      <c r="BD90" s="6"/>
      <c r="BE90" s="6"/>
      <c r="BF90" s="6"/>
      <c r="BG90" s="13"/>
      <c r="BH90" s="6"/>
      <c r="BI90" s="6"/>
      <c r="BJ90" s="6"/>
      <c r="BK90" s="6"/>
      <c r="BL90" s="6"/>
      <c r="BM90" s="13"/>
      <c r="BN90" s="6"/>
      <c r="BO90" s="6"/>
      <c r="BP90" s="6"/>
      <c r="BQ90" s="6"/>
      <c r="BR90" s="6"/>
      <c r="BS90" s="13"/>
    </row>
    <row r="91" spans="1:71" ht="15.75" thickBot="1" x14ac:dyDescent="0.3">
      <c r="A91" s="6"/>
      <c r="B91" s="6"/>
      <c r="C91">
        <v>144</v>
      </c>
      <c r="D91" s="55"/>
      <c r="E91" s="27"/>
      <c r="F91" s="18" t="s">
        <v>137</v>
      </c>
      <c r="G91" s="18">
        <v>88</v>
      </c>
      <c r="H91" s="42">
        <v>283.7</v>
      </c>
      <c r="I91" s="42">
        <f t="shared" si="167"/>
        <v>276.62174999999996</v>
      </c>
      <c r="J91" s="42">
        <f t="shared" si="178"/>
        <v>7.0782500000000255</v>
      </c>
      <c r="K91" s="42">
        <f>H91-O91</f>
        <v>232.1</v>
      </c>
      <c r="L91" s="42">
        <v>234.8</v>
      </c>
      <c r="M91" s="42">
        <f t="shared" si="233"/>
        <v>2.7000000000000171</v>
      </c>
      <c r="N91" s="61"/>
      <c r="O91" s="42">
        <v>51.6</v>
      </c>
      <c r="P91" s="42">
        <v>286.60000000000002</v>
      </c>
      <c r="Q91" s="42">
        <v>254.9</v>
      </c>
      <c r="R91" s="42">
        <f t="shared" si="169"/>
        <v>20.099999999999994</v>
      </c>
      <c r="S91" s="42"/>
      <c r="T91" s="42">
        <v>13.38</v>
      </c>
      <c r="U91" s="42">
        <v>10.52</v>
      </c>
      <c r="V91" s="42">
        <v>11.1</v>
      </c>
      <c r="W91" s="42">
        <f t="shared" si="171"/>
        <v>0.58000000000000007</v>
      </c>
      <c r="X91" s="61"/>
      <c r="Y91" s="61"/>
      <c r="Z91" s="42">
        <v>14</v>
      </c>
      <c r="AA91" s="42">
        <v>18.5</v>
      </c>
      <c r="AB91" s="42">
        <f t="shared" si="182"/>
        <v>4.5</v>
      </c>
      <c r="AC91" s="42"/>
      <c r="AD91" s="42">
        <v>13.54</v>
      </c>
      <c r="AE91" s="42">
        <v>13.529</v>
      </c>
      <c r="AF91" s="42"/>
      <c r="AG91" s="42">
        <f t="shared" si="174"/>
        <v>3.2800000000000171</v>
      </c>
      <c r="AH91" s="42">
        <f t="shared" si="175"/>
        <v>27.88000000000001</v>
      </c>
      <c r="AI91" s="42">
        <f>0.784+0.772</f>
        <v>1.556</v>
      </c>
      <c r="AJ91" s="42">
        <v>0.748</v>
      </c>
      <c r="AK91" s="42">
        <v>2.677</v>
      </c>
      <c r="AL91" s="42">
        <f t="shared" si="196"/>
        <v>0.373</v>
      </c>
      <c r="AM91" s="42">
        <v>276.79000000000002</v>
      </c>
      <c r="AN91" s="42">
        <f t="shared" si="176"/>
        <v>0.1682500000000573</v>
      </c>
      <c r="AO91" s="42">
        <f t="shared" si="184"/>
        <v>0.1682500000000573</v>
      </c>
      <c r="AP91" s="42">
        <f t="shared" si="185"/>
        <v>0.5412500000000573</v>
      </c>
      <c r="AQ91" s="61"/>
      <c r="AR91" s="48"/>
      <c r="AS91" s="18">
        <f>IF(OR(AP91&lt;(AR88-1.5*AR90),AP91&gt;(AR89+1.5*AR90)),1,0)</f>
        <v>0</v>
      </c>
      <c r="AT91" s="42">
        <v>20</v>
      </c>
      <c r="AU91" s="42"/>
      <c r="AV91" s="48"/>
      <c r="AW91" s="4">
        <f>IF(OR(AT91&lt;(AV88-1.5*AV90),AT91&gt;(AV89+1.5*AV90)),1,0)</f>
        <v>0</v>
      </c>
      <c r="AX91" s="42">
        <f t="shared" si="187"/>
        <v>36.951501154730501</v>
      </c>
      <c r="AY91" s="12">
        <f>STDEV(AX49:AX66,AX68:AX77,AX79:AX91)</f>
        <v>35.032185215384523</v>
      </c>
      <c r="AZ91" s="42">
        <v>2.87</v>
      </c>
      <c r="BA91" s="61"/>
      <c r="BB91" s="48"/>
      <c r="BC91" s="59">
        <f>IF(OR(AZ91&lt;(BB88-1.5*BB90),AZ91&gt;(BB89+1.5*BB90)),1,0)</f>
        <v>0</v>
      </c>
      <c r="BD91" s="6"/>
      <c r="BE91" s="6"/>
      <c r="BF91" s="6"/>
      <c r="BG91" s="13"/>
      <c r="BH91" s="6"/>
      <c r="BI91" s="6"/>
      <c r="BJ91" s="6"/>
      <c r="BK91" s="6"/>
      <c r="BL91" s="6"/>
      <c r="BM91" s="13"/>
      <c r="BN91" s="6"/>
      <c r="BO91" s="6"/>
      <c r="BP91" s="6"/>
      <c r="BQ91" s="6"/>
      <c r="BR91" s="6"/>
      <c r="BS91" s="13"/>
    </row>
    <row r="92" spans="1:71" x14ac:dyDescent="0.25">
      <c r="A92" s="19"/>
      <c r="B92" s="19"/>
      <c r="D92" s="49" t="s">
        <v>16</v>
      </c>
      <c r="E92" s="30">
        <v>0</v>
      </c>
      <c r="F92" s="31" t="s">
        <v>138</v>
      </c>
      <c r="G92" s="31">
        <v>89</v>
      </c>
      <c r="H92" s="36">
        <v>266.10000000000002</v>
      </c>
      <c r="I92" s="36">
        <f t="shared" si="167"/>
        <v>259.02175</v>
      </c>
      <c r="J92" s="36">
        <f t="shared" si="178"/>
        <v>7.0782500000000255</v>
      </c>
      <c r="K92" s="36">
        <v>219.2</v>
      </c>
      <c r="L92" s="36">
        <v>221.5</v>
      </c>
      <c r="M92" s="36">
        <f t="shared" si="233"/>
        <v>2.3000000000000114</v>
      </c>
      <c r="N92" s="36">
        <f t="shared" ref="N92" si="239">AVERAGE(M92:M95)</f>
        <v>2.3000000000000114</v>
      </c>
      <c r="O92" s="36">
        <f>H92-K92</f>
        <v>46.900000000000034</v>
      </c>
      <c r="P92" s="36">
        <v>268.5</v>
      </c>
      <c r="Q92" s="36">
        <v>241.5</v>
      </c>
      <c r="R92" s="36">
        <f t="shared" si="169"/>
        <v>20</v>
      </c>
      <c r="S92" s="36">
        <f t="shared" ref="S92" si="240">AVERAGE(R92:R95)</f>
        <v>20.075000000000003</v>
      </c>
      <c r="T92" s="36"/>
      <c r="U92" s="36" t="s">
        <v>139</v>
      </c>
      <c r="V92" s="36" t="s">
        <v>47</v>
      </c>
      <c r="W92" s="36">
        <f>AVERAGE(W4:W91)</f>
        <v>0.47556818181818167</v>
      </c>
      <c r="X92" s="36" t="s">
        <v>16</v>
      </c>
      <c r="Y92" s="36">
        <f>AVERAGE(M4:M91)</f>
        <v>2.8272727272727276</v>
      </c>
      <c r="Z92" s="36"/>
      <c r="AA92" s="36"/>
      <c r="AB92" s="36">
        <f>AVERAGE(AB4:AB91)</f>
        <v>4.4725000000000001</v>
      </c>
      <c r="AC92" s="36">
        <f t="shared" ref="AC92" si="241">AVERAGE(AB92:AB95)</f>
        <v>2.2570009866819838</v>
      </c>
      <c r="AD92" s="36"/>
      <c r="AE92" s="36" t="s">
        <v>233</v>
      </c>
      <c r="AF92" s="36">
        <f>AVERAGE(AH4:AH91)</f>
        <v>27.840113636363643</v>
      </c>
      <c r="AG92" s="36">
        <f t="shared" ref="AG92:AG123" si="242">M92</f>
        <v>2.3000000000000114</v>
      </c>
      <c r="AH92" s="36">
        <f t="shared" ref="AH92:AH123" si="243">M92+R92</f>
        <v>22.300000000000011</v>
      </c>
      <c r="AI92" s="36">
        <v>0.77200000000000002</v>
      </c>
      <c r="AJ92" s="36">
        <v>1.0429999999999999</v>
      </c>
      <c r="AK92" s="36">
        <v>1.929</v>
      </c>
      <c r="AL92" s="36">
        <f t="shared" si="196"/>
        <v>0.1140000000000001</v>
      </c>
      <c r="AM92" s="36">
        <v>259.06</v>
      </c>
      <c r="AN92" s="36">
        <f t="shared" si="176"/>
        <v>3.8250000000005002E-2</v>
      </c>
      <c r="AO92" s="36">
        <f t="shared" si="184"/>
        <v>3.8250000000005002E-2</v>
      </c>
      <c r="AP92" s="36">
        <f t="shared" si="185"/>
        <v>0.1522500000000051</v>
      </c>
      <c r="AQ92" s="36">
        <f>AVERAGE(AP92:AP95)</f>
        <v>0.11537500000001613</v>
      </c>
      <c r="AR92" s="36">
        <f>QUARTILE(AP92:AP95,1)</f>
        <v>7.8187500000044569E-2</v>
      </c>
      <c r="AS92" s="31">
        <f>IF(OR(AP92&lt;(AR92-1.5*AR94),AP92&gt;(AR93+1.5*AR94)),1,0)</f>
        <v>0</v>
      </c>
      <c r="AT92" s="36">
        <v>12.5</v>
      </c>
      <c r="AU92" s="36">
        <f t="shared" ref="AU92" si="244">AVERAGE(AT92:AT95)</f>
        <v>13</v>
      </c>
      <c r="AV92" s="36">
        <f>QUARTILE(AT92:AT95,1)</f>
        <v>12.25</v>
      </c>
      <c r="AW92" s="31">
        <f>IF(OR(AT92&lt;(AV92-1.5*AV94),AT92&gt;(AV93+1.5*AV94)),1,0)</f>
        <v>0</v>
      </c>
      <c r="AX92" s="36">
        <f t="shared" si="187"/>
        <v>82.101806239734529</v>
      </c>
      <c r="AY92" s="36"/>
      <c r="AZ92" s="36">
        <v>7.16</v>
      </c>
      <c r="BA92" s="36">
        <f>AVERAGE(AZ92,AZ94:AZ95)</f>
        <v>7.23</v>
      </c>
      <c r="BB92" s="36">
        <f>QUARTILE(AZ92:AZ95,1)</f>
        <v>7.2275</v>
      </c>
      <c r="BC92" s="50">
        <f>IF(OR(AZ92&lt;(BB92-1.5*BB94),AZ92&gt;(BB93+1.5*BB94)),1,0)</f>
        <v>0</v>
      </c>
      <c r="BD92" s="6"/>
      <c r="BE92" s="6"/>
      <c r="BF92" s="6"/>
      <c r="BG92" s="6"/>
      <c r="BH92" s="6"/>
      <c r="BI92" s="6"/>
      <c r="BJ92" s="6"/>
      <c r="BK92" s="6"/>
      <c r="BL92" s="6"/>
      <c r="BM92" s="6"/>
      <c r="BN92" s="6"/>
      <c r="BO92" s="6"/>
      <c r="BP92" s="6"/>
      <c r="BQ92" s="6"/>
      <c r="BR92" s="6"/>
      <c r="BS92" s="6"/>
    </row>
    <row r="93" spans="1:71" x14ac:dyDescent="0.25">
      <c r="A93" s="19"/>
      <c r="B93" s="19"/>
      <c r="D93" s="51"/>
      <c r="E93" s="33"/>
      <c r="F93" s="32" t="s">
        <v>140</v>
      </c>
      <c r="G93" s="32">
        <v>90</v>
      </c>
      <c r="H93" s="37">
        <v>269.7</v>
      </c>
      <c r="I93" s="37">
        <f t="shared" si="167"/>
        <v>262.62174999999996</v>
      </c>
      <c r="J93" s="37">
        <f t="shared" si="178"/>
        <v>7.0782500000000255</v>
      </c>
      <c r="K93" s="37">
        <f>H93-O93</f>
        <v>221.29999999999998</v>
      </c>
      <c r="L93" s="37">
        <v>223.5</v>
      </c>
      <c r="M93" s="37">
        <f t="shared" si="233"/>
        <v>2.2000000000000171</v>
      </c>
      <c r="N93" s="37">
        <f t="shared" ref="N93" si="245">STDEV(M92:M95)</f>
        <v>0.61644140029690841</v>
      </c>
      <c r="O93" s="37">
        <v>48.4</v>
      </c>
      <c r="P93" s="37">
        <v>272.10000000000002</v>
      </c>
      <c r="Q93" s="37">
        <v>243.5</v>
      </c>
      <c r="R93" s="37">
        <f t="shared" si="169"/>
        <v>20</v>
      </c>
      <c r="S93" s="37">
        <f t="shared" ref="S93" si="246">STDEV(R92:R95)</f>
        <v>9.5742710775640741E-2</v>
      </c>
      <c r="T93" s="37"/>
      <c r="U93" s="37"/>
      <c r="V93" s="37" t="s">
        <v>48</v>
      </c>
      <c r="W93" s="37">
        <f>STDEV(W4:W91)</f>
        <v>5.6930244765590568E-2</v>
      </c>
      <c r="X93" s="37"/>
      <c r="Y93" s="37">
        <f>STDEV(M4:M91)</f>
        <v>1.1052359474236852</v>
      </c>
      <c r="Z93" s="37"/>
      <c r="AA93" s="37"/>
      <c r="AB93" s="37">
        <f>STDEV(AB4:AB91)</f>
        <v>4.1501973363967229E-2</v>
      </c>
      <c r="AC93" s="37">
        <f t="shared" ref="AC93" si="247">STDEV(AB92:AB95)</f>
        <v>3.1331887520585489</v>
      </c>
      <c r="AD93" s="37"/>
      <c r="AE93" s="37" t="s">
        <v>234</v>
      </c>
      <c r="AF93" s="37">
        <f>STDEV(AH4:AH91)</f>
        <v>1.1066834519411672</v>
      </c>
      <c r="AG93" s="37">
        <f t="shared" si="242"/>
        <v>2.2000000000000171</v>
      </c>
      <c r="AH93" s="37">
        <f t="shared" si="243"/>
        <v>22.200000000000017</v>
      </c>
      <c r="AI93" s="37">
        <v>0.77</v>
      </c>
      <c r="AJ93" s="37">
        <v>1.02</v>
      </c>
      <c r="AK93" s="37">
        <v>1.8919999999999999</v>
      </c>
      <c r="AL93" s="37">
        <f t="shared" si="196"/>
        <v>0.10199999999999987</v>
      </c>
      <c r="AM93" s="37">
        <v>262.60000000000002</v>
      </c>
      <c r="AN93" s="37">
        <f t="shared" si="176"/>
        <v>-2.1749999999940428E-2</v>
      </c>
      <c r="AO93" s="37">
        <f t="shared" si="184"/>
        <v>-2.1749999999940428E-2</v>
      </c>
      <c r="AP93" s="37">
        <f t="shared" si="185"/>
        <v>8.025000000005944E-2</v>
      </c>
      <c r="AQ93" s="37">
        <f>STDEV(AP92:AP95)</f>
        <v>4.548832267735025E-2</v>
      </c>
      <c r="AR93" s="37">
        <f>QUARTILE(AP92:AP95,3)</f>
        <v>0.15343750000000383</v>
      </c>
      <c r="AS93" s="32">
        <f>IF(OR(AP93&lt;(AR92-1.5*AR94),AP93&gt;(AR93+1.5*AR94)),1,0)</f>
        <v>0</v>
      </c>
      <c r="AT93" s="37">
        <v>13.5</v>
      </c>
      <c r="AU93" s="37">
        <f t="shared" ref="AU93" si="248">STDEV(AT92:AT95)</f>
        <v>1.2909944487358056</v>
      </c>
      <c r="AV93" s="37">
        <f>QUARTILE(AT92:AT95,3)</f>
        <v>13.75</v>
      </c>
      <c r="AW93" s="32">
        <f>IF(OR(AT93&lt;(AV92-1.5*AV94),AT93&gt;(AV93+1.5*AV94)),1,0)</f>
        <v>0</v>
      </c>
      <c r="AX93" s="37">
        <f t="shared" si="187"/>
        <v>168.22429906529595</v>
      </c>
      <c r="AY93" s="37"/>
      <c r="AZ93" s="44">
        <v>7.69</v>
      </c>
      <c r="BA93" s="37">
        <f>STDEV(AZ92,AZ94:AZ95)</f>
        <v>6.2449979983984001E-2</v>
      </c>
      <c r="BB93" s="37">
        <f>QUARTILE(AZ92:AZ95,3)</f>
        <v>7.3825000000000003</v>
      </c>
      <c r="BC93" s="53">
        <f>IF(OR(AZ93&lt;(BB92-1.5*BB94),AZ93&gt;(BB93+1.5*BB94)),1,0)</f>
        <v>1</v>
      </c>
      <c r="BD93" s="6"/>
      <c r="BE93" s="6"/>
      <c r="BF93" s="6"/>
      <c r="BG93" s="6"/>
      <c r="BH93" s="6"/>
      <c r="BI93" s="6"/>
      <c r="BJ93" s="6"/>
      <c r="BK93" s="6"/>
      <c r="BL93" s="6"/>
      <c r="BM93" s="6"/>
      <c r="BN93" s="6"/>
      <c r="BO93" s="6"/>
      <c r="BP93" s="6"/>
      <c r="BQ93" s="6"/>
      <c r="BR93" s="6"/>
      <c r="BS93" s="6"/>
    </row>
    <row r="94" spans="1:71" x14ac:dyDescent="0.25">
      <c r="A94" s="20"/>
      <c r="B94" s="20"/>
      <c r="D94" s="51"/>
      <c r="E94" s="33"/>
      <c r="F94" s="32" t="s">
        <v>141</v>
      </c>
      <c r="G94" s="32">
        <v>91</v>
      </c>
      <c r="H94" s="37">
        <v>260.89999999999998</v>
      </c>
      <c r="I94" s="37">
        <f t="shared" si="167"/>
        <v>253.82174999999998</v>
      </c>
      <c r="J94" s="37">
        <f t="shared" si="178"/>
        <v>7.078249999999997</v>
      </c>
      <c r="K94" s="37">
        <v>217.7</v>
      </c>
      <c r="L94" s="37">
        <v>220.8</v>
      </c>
      <c r="M94" s="37">
        <f t="shared" si="233"/>
        <v>3.1000000000000227</v>
      </c>
      <c r="N94" s="37"/>
      <c r="O94" s="37">
        <f t="shared" ref="O94:O100" si="249">H94-K94</f>
        <v>43.199999999999989</v>
      </c>
      <c r="P94" s="37">
        <v>263.8</v>
      </c>
      <c r="Q94" s="37">
        <v>240.9</v>
      </c>
      <c r="R94" s="37">
        <f t="shared" si="169"/>
        <v>20.099999999999994</v>
      </c>
      <c r="S94" s="37"/>
      <c r="T94" s="37"/>
      <c r="U94" s="37"/>
      <c r="V94" s="37"/>
      <c r="W94" s="37"/>
      <c r="X94" s="37"/>
      <c r="Y94" s="37"/>
      <c r="Z94" s="37"/>
      <c r="AA94" s="37"/>
      <c r="AB94" s="37"/>
      <c r="AC94" s="37"/>
      <c r="AD94" s="37"/>
      <c r="AE94" s="37"/>
      <c r="AF94" s="37"/>
      <c r="AG94" s="37">
        <f t="shared" si="242"/>
        <v>3.1000000000000227</v>
      </c>
      <c r="AH94" s="37">
        <f t="shared" si="243"/>
        <v>23.200000000000017</v>
      </c>
      <c r="AI94" s="37">
        <v>0.78</v>
      </c>
      <c r="AJ94" s="37">
        <v>1.0449999999999999</v>
      </c>
      <c r="AK94" s="37">
        <v>1.982</v>
      </c>
      <c r="AL94" s="37">
        <f t="shared" si="196"/>
        <v>0.15700000000000003</v>
      </c>
      <c r="AM94" s="37">
        <v>253.41</v>
      </c>
      <c r="AN94" s="37">
        <f t="shared" si="176"/>
        <v>-0.41174999999998363</v>
      </c>
      <c r="AO94" s="37">
        <v>0</v>
      </c>
      <c r="AP94" s="37">
        <f t="shared" si="185"/>
        <v>0.15700000000000003</v>
      </c>
      <c r="AQ94" s="37"/>
      <c r="AR94" s="37">
        <f>AR93-AR92</f>
        <v>7.5249999999959266E-2</v>
      </c>
      <c r="AS94" s="32">
        <f>IF(OR(AP94&lt;(AR92-1.5*AR94),AP94&gt;(AR93+1.5*AR94)),1,0)</f>
        <v>0</v>
      </c>
      <c r="AT94" s="37">
        <v>11.5</v>
      </c>
      <c r="AU94" s="37"/>
      <c r="AV94" s="37">
        <f>AV93-AV92</f>
        <v>1.5</v>
      </c>
      <c r="AW94" s="32">
        <f>IF(OR(AT94&lt;(AV92-1.5*AV94),AT94&gt;(AV93+1.5*AV94)),1,0)</f>
        <v>0</v>
      </c>
      <c r="AX94" s="37">
        <f t="shared" si="187"/>
        <v>73.248407643312092</v>
      </c>
      <c r="AY94" s="37"/>
      <c r="AZ94" s="37">
        <v>7.25</v>
      </c>
      <c r="BA94" s="37"/>
      <c r="BB94" s="37">
        <f>BB93-BB92</f>
        <v>0.15500000000000025</v>
      </c>
      <c r="BC94" s="52">
        <f>IF(OR(AZ94&lt;(BB92-1.5*BB94),AZ94&gt;(BB93+1.5*BB94)),1,0)</f>
        <v>0</v>
      </c>
      <c r="BD94" s="6"/>
      <c r="BE94" s="6"/>
      <c r="BF94" s="6"/>
      <c r="BG94" s="6"/>
      <c r="BH94" s="6"/>
      <c r="BI94" s="6"/>
      <c r="BJ94" s="6"/>
      <c r="BK94" s="6"/>
      <c r="BL94" s="6"/>
      <c r="BM94" s="6"/>
      <c r="BN94" s="6"/>
      <c r="BO94" s="6"/>
      <c r="BP94" s="6"/>
      <c r="BQ94" s="6"/>
      <c r="BR94" s="6"/>
      <c r="BS94" s="6"/>
    </row>
    <row r="95" spans="1:71" x14ac:dyDescent="0.25">
      <c r="A95" s="20"/>
      <c r="B95" s="20"/>
      <c r="C95">
        <v>0</v>
      </c>
      <c r="D95" s="51"/>
      <c r="E95" s="33"/>
      <c r="F95" s="32" t="s">
        <v>142</v>
      </c>
      <c r="G95" s="32">
        <v>92</v>
      </c>
      <c r="H95" s="37">
        <v>278.5</v>
      </c>
      <c r="I95" s="37">
        <f t="shared" si="167"/>
        <v>271.42174999999997</v>
      </c>
      <c r="J95" s="37">
        <f t="shared" si="178"/>
        <v>7.0782500000000255</v>
      </c>
      <c r="K95" s="37">
        <v>231.5</v>
      </c>
      <c r="L95" s="37">
        <v>233.1</v>
      </c>
      <c r="M95" s="37">
        <f t="shared" si="233"/>
        <v>1.5999999999999943</v>
      </c>
      <c r="N95" s="37"/>
      <c r="O95" s="37">
        <f t="shared" si="249"/>
        <v>47</v>
      </c>
      <c r="P95" s="37">
        <v>280.3</v>
      </c>
      <c r="Q95" s="37">
        <v>253.3</v>
      </c>
      <c r="R95" s="37">
        <f t="shared" si="169"/>
        <v>20.200000000000017</v>
      </c>
      <c r="S95" s="37"/>
      <c r="T95" s="37"/>
      <c r="U95" s="37"/>
      <c r="V95" s="37"/>
      <c r="W95" s="37"/>
      <c r="X95" s="37"/>
      <c r="Y95" s="37"/>
      <c r="Z95" s="37"/>
      <c r="AA95" s="37"/>
      <c r="AB95" s="37"/>
      <c r="AC95" s="37"/>
      <c r="AD95" s="37"/>
      <c r="AE95" s="37"/>
      <c r="AF95" s="37"/>
      <c r="AG95" s="37">
        <f t="shared" si="242"/>
        <v>1.5999999999999943</v>
      </c>
      <c r="AH95" s="37">
        <f t="shared" si="243"/>
        <v>21.800000000000011</v>
      </c>
      <c r="AI95" s="37">
        <v>0.753</v>
      </c>
      <c r="AJ95" s="37">
        <v>1.052</v>
      </c>
      <c r="AK95" s="37">
        <v>1.877</v>
      </c>
      <c r="AL95" s="37">
        <f t="shared" si="196"/>
        <v>7.1999999999999953E-2</v>
      </c>
      <c r="AM95" s="37">
        <v>271.22000000000003</v>
      </c>
      <c r="AN95" s="37">
        <f t="shared" si="176"/>
        <v>-0.20174999999994725</v>
      </c>
      <c r="AO95" s="37">
        <v>0</v>
      </c>
      <c r="AP95" s="37">
        <f t="shared" si="185"/>
        <v>7.1999999999999953E-2</v>
      </c>
      <c r="AQ95" s="37"/>
      <c r="AR95" s="37"/>
      <c r="AS95" s="32">
        <f>IF(OR(AP95&lt;(AR92-1.5*AR94),AP95&gt;(AR93+1.5*AR94)),1,0)</f>
        <v>0</v>
      </c>
      <c r="AT95" s="37">
        <v>14.5</v>
      </c>
      <c r="AU95" s="37"/>
      <c r="AV95" s="37"/>
      <c r="AW95" s="32">
        <f>IF(OR(AT95&lt;(AV92-1.5*AV94),AT95&gt;(AV93+1.5*AV94)),1,0)</f>
        <v>0</v>
      </c>
      <c r="AX95" s="37">
        <f t="shared" si="187"/>
        <v>201.38888888888903</v>
      </c>
      <c r="AY95" s="37"/>
      <c r="AZ95" s="37">
        <v>7.28</v>
      </c>
      <c r="BA95" s="37"/>
      <c r="BB95" s="37"/>
      <c r="BC95" s="52">
        <f>IF(OR(AZ95&lt;(BB92-1.5*BB94),AZ95&gt;(BB93+1.5*BB94)),1,0)</f>
        <v>0</v>
      </c>
      <c r="BD95" s="6"/>
      <c r="BE95" s="6"/>
      <c r="BF95" s="6"/>
      <c r="BG95" s="6"/>
      <c r="BH95" s="6"/>
      <c r="BI95" s="6"/>
      <c r="BJ95" s="6"/>
      <c r="BK95" s="6"/>
      <c r="BL95" s="6"/>
      <c r="BM95" s="6"/>
      <c r="BN95" s="6"/>
      <c r="BO95" s="6"/>
      <c r="BP95" s="6"/>
      <c r="BQ95" s="6"/>
      <c r="BR95" s="6"/>
      <c r="BS95" s="6"/>
    </row>
    <row r="96" spans="1:71" x14ac:dyDescent="0.25">
      <c r="A96" s="20"/>
      <c r="B96" s="20"/>
      <c r="D96" s="51"/>
      <c r="E96" s="25">
        <v>1</v>
      </c>
      <c r="F96" s="6" t="s">
        <v>143</v>
      </c>
      <c r="G96" s="6">
        <v>93</v>
      </c>
      <c r="H96" s="38">
        <v>274.39999999999998</v>
      </c>
      <c r="I96" s="38">
        <f t="shared" si="167"/>
        <v>267.32174999999995</v>
      </c>
      <c r="J96" s="38">
        <f t="shared" si="178"/>
        <v>7.0782500000000255</v>
      </c>
      <c r="K96" s="38">
        <v>224.4</v>
      </c>
      <c r="L96" s="38">
        <v>226</v>
      </c>
      <c r="M96" s="38">
        <f t="shared" si="233"/>
        <v>1.5999999999999943</v>
      </c>
      <c r="N96" s="38">
        <f t="shared" ref="N96" si="250">AVERAGE(M96:M99)</f>
        <v>2.4500000000000028</v>
      </c>
      <c r="O96" s="38">
        <f t="shared" si="249"/>
        <v>49.999999999999972</v>
      </c>
      <c r="P96" s="38">
        <v>275.8</v>
      </c>
      <c r="Q96" s="38">
        <v>245.8</v>
      </c>
      <c r="R96" s="38">
        <f t="shared" si="169"/>
        <v>19.800000000000011</v>
      </c>
      <c r="S96" s="38">
        <f t="shared" ref="S96" si="251">AVERAGE(R96:R99)</f>
        <v>19.950000000000003</v>
      </c>
      <c r="T96" s="38"/>
      <c r="U96" s="38"/>
      <c r="V96" s="38"/>
      <c r="W96" s="38"/>
      <c r="X96" s="38"/>
      <c r="Y96" s="38"/>
      <c r="Z96" s="38"/>
      <c r="AA96" s="38"/>
      <c r="AB96" s="38"/>
      <c r="AC96" s="38"/>
      <c r="AD96" s="38"/>
      <c r="AE96" s="38"/>
      <c r="AF96" s="38"/>
      <c r="AG96" s="38">
        <f t="shared" si="242"/>
        <v>1.5999999999999943</v>
      </c>
      <c r="AH96" s="38">
        <f t="shared" si="243"/>
        <v>21.400000000000006</v>
      </c>
      <c r="AI96" s="38">
        <v>0.73599999999999999</v>
      </c>
      <c r="AJ96" s="38">
        <v>1.0269999999999999</v>
      </c>
      <c r="AK96" s="38">
        <v>1.825</v>
      </c>
      <c r="AL96" s="38">
        <f t="shared" si="196"/>
        <v>6.2000000000000055E-2</v>
      </c>
      <c r="AM96" s="38">
        <v>267.22000000000003</v>
      </c>
      <c r="AN96" s="38">
        <f t="shared" si="176"/>
        <v>-0.10174999999992451</v>
      </c>
      <c r="AO96" s="38">
        <v>0</v>
      </c>
      <c r="AP96" s="38">
        <f t="shared" si="185"/>
        <v>6.2000000000000055E-2</v>
      </c>
      <c r="AQ96" s="38">
        <f>AVERAGE(AP96:AP99)</f>
        <v>0.14100000000000007</v>
      </c>
      <c r="AR96" s="38">
        <f>QUARTILE(AP96:AP99,1)</f>
        <v>9.5000000000000001E-2</v>
      </c>
      <c r="AS96" s="6">
        <f>IF(OR(AP96&lt;(AR96-1.5*AR98),AP96&gt;(AR97+1.5*AR98)),1,0)</f>
        <v>0</v>
      </c>
      <c r="AT96" s="38">
        <v>14.5</v>
      </c>
      <c r="AU96" s="45">
        <f>AVERAGE(AT96,AT98:AT99)</f>
        <v>13.833333333333334</v>
      </c>
      <c r="AV96" s="45">
        <f>QUARTILE(AT96:AT99,1)</f>
        <v>13.125</v>
      </c>
      <c r="AW96" s="5">
        <f>IF(OR(AT96&lt;(AV96-1.5*AV98),AT96&gt;(AV97+1.5*AV98)),1,0)</f>
        <v>0</v>
      </c>
      <c r="AX96" s="38">
        <f t="shared" si="187"/>
        <v>233.87096774193529</v>
      </c>
      <c r="AY96" s="38"/>
      <c r="AZ96" s="44">
        <v>6.85</v>
      </c>
      <c r="BA96" s="45">
        <f>AVERAGE(AZ97:AZ99)</f>
        <v>7.5466666666666669</v>
      </c>
      <c r="BB96" s="45">
        <f>QUARTILE(AZ96:AZ99,1)</f>
        <v>7.3</v>
      </c>
      <c r="BC96" s="53">
        <f>IF(OR(AZ96&lt;(BB96-1.5*BB98),AZ96&gt;(BB97+1.5*BB98)),1,0)</f>
        <v>1</v>
      </c>
      <c r="BD96" s="6"/>
      <c r="BE96" s="6"/>
      <c r="BF96" s="6"/>
      <c r="BG96" s="6"/>
      <c r="BH96" s="6"/>
      <c r="BI96" s="6"/>
      <c r="BJ96" s="6"/>
      <c r="BK96" s="6"/>
      <c r="BL96" s="6"/>
      <c r="BM96" s="6"/>
      <c r="BN96" s="6"/>
      <c r="BO96" s="6"/>
      <c r="BP96" s="6"/>
      <c r="BQ96" s="6"/>
      <c r="BR96" s="6"/>
      <c r="BS96" s="6"/>
    </row>
    <row r="97" spans="1:71" x14ac:dyDescent="0.25">
      <c r="A97" s="20"/>
      <c r="B97" s="20"/>
      <c r="D97" s="51"/>
      <c r="E97" s="25"/>
      <c r="F97" s="6" t="s">
        <v>144</v>
      </c>
      <c r="G97" s="6">
        <v>94</v>
      </c>
      <c r="H97" s="38">
        <v>278.8</v>
      </c>
      <c r="I97" s="38">
        <f t="shared" si="167"/>
        <v>271.72174999999999</v>
      </c>
      <c r="J97" s="38">
        <f t="shared" si="178"/>
        <v>7.0782500000000255</v>
      </c>
      <c r="K97" s="38">
        <v>228.7</v>
      </c>
      <c r="L97" s="38">
        <v>231.9</v>
      </c>
      <c r="M97" s="38">
        <f t="shared" si="233"/>
        <v>3.2000000000000171</v>
      </c>
      <c r="N97" s="38">
        <f t="shared" ref="N97" si="252">STDEV(M96:M99)</f>
        <v>0.77244201508377197</v>
      </c>
      <c r="O97" s="38">
        <f t="shared" si="249"/>
        <v>50.100000000000023</v>
      </c>
      <c r="P97" s="38">
        <v>282</v>
      </c>
      <c r="Q97" s="38">
        <v>251.9</v>
      </c>
      <c r="R97" s="38">
        <f t="shared" si="169"/>
        <v>20</v>
      </c>
      <c r="S97" s="38">
        <f t="shared" ref="S97" si="253">STDEV(R96:R99)</f>
        <v>0.12909944487357322</v>
      </c>
      <c r="T97" s="38"/>
      <c r="U97" s="38"/>
      <c r="V97" s="38"/>
      <c r="W97" s="38"/>
      <c r="X97" s="38"/>
      <c r="Y97" s="38"/>
      <c r="Z97" s="38"/>
      <c r="AA97" s="38"/>
      <c r="AB97" s="38"/>
      <c r="AC97" s="38"/>
      <c r="AD97" s="38"/>
      <c r="AE97" s="38"/>
      <c r="AF97" s="38"/>
      <c r="AG97" s="38">
        <f t="shared" si="242"/>
        <v>3.2000000000000171</v>
      </c>
      <c r="AH97" s="38">
        <f t="shared" si="243"/>
        <v>23.200000000000017</v>
      </c>
      <c r="AI97" s="38">
        <v>0.71599999999999997</v>
      </c>
      <c r="AJ97" s="38">
        <v>1.0629999999999999</v>
      </c>
      <c r="AK97" s="38">
        <v>1.944</v>
      </c>
      <c r="AL97" s="38">
        <f t="shared" si="196"/>
        <v>0.16500000000000004</v>
      </c>
      <c r="AM97" s="38">
        <v>271.68</v>
      </c>
      <c r="AN97" s="38">
        <f t="shared" si="176"/>
        <v>-4.1749999999979082E-2</v>
      </c>
      <c r="AO97" s="38">
        <v>0</v>
      </c>
      <c r="AP97" s="38">
        <f t="shared" si="185"/>
        <v>0.16500000000000004</v>
      </c>
      <c r="AQ97" s="38">
        <f>STDEV(AP96:AP99)</f>
        <v>7.3353027658486447E-2</v>
      </c>
      <c r="AR97" s="38">
        <f>QUARTILE(AP96:AP99,3)</f>
        <v>0.18150000000000008</v>
      </c>
      <c r="AS97" s="6">
        <f>IF(OR(AP97&lt;(AR96-1.5*AR98),AP97&gt;(AR97+1.5*AR98)),1,0)</f>
        <v>0</v>
      </c>
      <c r="AT97" s="44">
        <v>12</v>
      </c>
      <c r="AU97" s="45">
        <f>STDEV(AT96,AT98:AT99)</f>
        <v>0.57735026918962573</v>
      </c>
      <c r="AV97" s="45">
        <f>QUARTILE(AT96:AT99,3)</f>
        <v>13.75</v>
      </c>
      <c r="AW97" s="9">
        <f>IF(OR(AT97&lt;(AV96-1.5*AV98),AT97&gt;(AV97+1.5*AV98)),1,0)</f>
        <v>1</v>
      </c>
      <c r="AX97" s="44">
        <f t="shared" si="187"/>
        <v>72.727272727272705</v>
      </c>
      <c r="AY97" s="38"/>
      <c r="AZ97" s="38">
        <v>7.69</v>
      </c>
      <c r="BA97" s="45">
        <f>STDEV(AZ97:AZ99)</f>
        <v>0.12662279942148402</v>
      </c>
      <c r="BB97" s="45">
        <f>QUARTILE(AZ96:AZ99,3)</f>
        <v>7.5475000000000003</v>
      </c>
      <c r="BC97" s="54">
        <f>IF(OR(AZ97&lt;(BB96-1.5*BB98),AZ97&gt;(BB97+1.5*BB98)),1,0)</f>
        <v>0</v>
      </c>
      <c r="BD97" s="6"/>
      <c r="BE97" s="6"/>
      <c r="BF97" s="6"/>
      <c r="BG97" s="6"/>
      <c r="BH97" s="6"/>
      <c r="BI97" s="6"/>
      <c r="BJ97" s="6"/>
      <c r="BK97" s="6"/>
      <c r="BL97" s="6"/>
      <c r="BM97" s="6"/>
      <c r="BN97" s="6"/>
      <c r="BO97" s="6"/>
      <c r="BP97" s="6"/>
      <c r="BQ97" s="6"/>
      <c r="BR97" s="6"/>
      <c r="BS97" s="6"/>
    </row>
    <row r="98" spans="1:71" x14ac:dyDescent="0.25">
      <c r="A98" s="20"/>
      <c r="B98" s="20"/>
      <c r="D98" s="51"/>
      <c r="E98" s="25"/>
      <c r="F98" s="6" t="s">
        <v>145</v>
      </c>
      <c r="G98" s="6">
        <v>95</v>
      </c>
      <c r="H98" s="38">
        <v>269.8</v>
      </c>
      <c r="I98" s="38">
        <f t="shared" si="167"/>
        <v>262.72174999999999</v>
      </c>
      <c r="J98" s="38">
        <f t="shared" si="178"/>
        <v>7.0782500000000255</v>
      </c>
      <c r="K98" s="38">
        <v>226.7</v>
      </c>
      <c r="L98" s="38">
        <v>228.7</v>
      </c>
      <c r="M98" s="38">
        <f t="shared" si="233"/>
        <v>2</v>
      </c>
      <c r="N98" s="38"/>
      <c r="O98" s="38">
        <f t="shared" si="249"/>
        <v>43.100000000000023</v>
      </c>
      <c r="P98" s="38">
        <v>271.8</v>
      </c>
      <c r="Q98" s="38">
        <v>248.6</v>
      </c>
      <c r="R98" s="38">
        <f t="shared" si="169"/>
        <v>19.900000000000006</v>
      </c>
      <c r="S98" s="38"/>
      <c r="T98" s="38"/>
      <c r="U98" s="38"/>
      <c r="V98" s="38"/>
      <c r="W98" s="38"/>
      <c r="X98" s="38"/>
      <c r="Y98" s="38"/>
      <c r="Z98" s="38"/>
      <c r="AA98" s="38"/>
      <c r="AB98" s="38"/>
      <c r="AC98" s="38"/>
      <c r="AD98" s="38"/>
      <c r="AE98" s="38"/>
      <c r="AF98" s="38"/>
      <c r="AG98" s="38">
        <f t="shared" si="242"/>
        <v>2</v>
      </c>
      <c r="AH98" s="38">
        <f t="shared" si="243"/>
        <v>21.900000000000006</v>
      </c>
      <c r="AI98" s="38">
        <v>0.72899999999999998</v>
      </c>
      <c r="AJ98" s="38">
        <v>1.0660000000000001</v>
      </c>
      <c r="AK98" s="38">
        <v>1.901</v>
      </c>
      <c r="AL98" s="38">
        <f t="shared" si="196"/>
        <v>0.10599999999999998</v>
      </c>
      <c r="AM98" s="38">
        <v>262.61</v>
      </c>
      <c r="AN98" s="38">
        <f t="shared" si="176"/>
        <v>-0.11174999999997226</v>
      </c>
      <c r="AO98" s="38">
        <v>0</v>
      </c>
      <c r="AP98" s="38">
        <f t="shared" si="185"/>
        <v>0.10599999999999998</v>
      </c>
      <c r="AQ98" s="38"/>
      <c r="AR98" s="38">
        <f>AR97-AR96</f>
        <v>8.6500000000000077E-2</v>
      </c>
      <c r="AS98" s="6">
        <f>IF(OR(AP98&lt;(AR96-1.5*AR98),AP98&gt;(AR97+1.5*AR98)),1,0)</f>
        <v>0</v>
      </c>
      <c r="AT98" s="38">
        <v>13.5</v>
      </c>
      <c r="AU98" s="45"/>
      <c r="AV98" s="45">
        <f>AV97-AV96</f>
        <v>0.625</v>
      </c>
      <c r="AW98" s="5">
        <f>IF(OR(AT98&lt;(AV96-1.5*AV98),AT98&gt;(AV97+1.5*AV98)),1,0)</f>
        <v>0</v>
      </c>
      <c r="AX98" s="38">
        <f t="shared" si="187"/>
        <v>127.35849056603776</v>
      </c>
      <c r="AY98" s="38"/>
      <c r="AZ98" s="38">
        <v>7.5</v>
      </c>
      <c r="BA98" s="45"/>
      <c r="BB98" s="45">
        <f>BB97-BB96</f>
        <v>0.2475000000000005</v>
      </c>
      <c r="BC98" s="54">
        <f>IF(OR(AZ98&lt;(BB96-1.5*BB98),AZ98&gt;(BB97+1.5*BB98)),1,0)</f>
        <v>0</v>
      </c>
      <c r="BD98" s="6"/>
      <c r="BE98" s="6"/>
      <c r="BF98" s="6"/>
      <c r="BG98" s="6"/>
      <c r="BH98" s="6"/>
      <c r="BI98" s="6"/>
      <c r="BJ98" s="6"/>
      <c r="BK98" s="6"/>
      <c r="BL98" s="6"/>
      <c r="BM98" s="6"/>
      <c r="BN98" s="6"/>
      <c r="BO98" s="6"/>
      <c r="BP98" s="6"/>
      <c r="BQ98" s="6"/>
      <c r="BR98" s="6"/>
      <c r="BS98" s="6"/>
    </row>
    <row r="99" spans="1:71" x14ac:dyDescent="0.25">
      <c r="A99" s="20"/>
      <c r="B99" s="20"/>
      <c r="C99">
        <v>1</v>
      </c>
      <c r="D99" s="51"/>
      <c r="E99" s="25"/>
      <c r="F99" s="6" t="s">
        <v>146</v>
      </c>
      <c r="G99" s="6">
        <v>96</v>
      </c>
      <c r="H99" s="38">
        <v>284.39999999999998</v>
      </c>
      <c r="I99" s="38">
        <f t="shared" si="167"/>
        <v>277.32174999999995</v>
      </c>
      <c r="J99" s="38">
        <f t="shared" si="178"/>
        <v>7.0782500000000255</v>
      </c>
      <c r="K99" s="38">
        <v>231.3</v>
      </c>
      <c r="L99" s="38">
        <v>234.3</v>
      </c>
      <c r="M99" s="38">
        <f t="shared" si="233"/>
        <v>3</v>
      </c>
      <c r="N99" s="38"/>
      <c r="O99" s="38">
        <f t="shared" si="249"/>
        <v>53.099999999999966</v>
      </c>
      <c r="P99" s="38">
        <v>287.2</v>
      </c>
      <c r="Q99" s="38">
        <v>254.4</v>
      </c>
      <c r="R99" s="38">
        <f t="shared" si="169"/>
        <v>20.099999999999994</v>
      </c>
      <c r="S99" s="38"/>
      <c r="T99" s="38"/>
      <c r="U99" s="38"/>
      <c r="V99" s="38"/>
      <c r="W99" s="38"/>
      <c r="X99" s="38"/>
      <c r="Y99" s="38"/>
      <c r="Z99" s="38"/>
      <c r="AA99" s="38"/>
      <c r="AB99" s="38"/>
      <c r="AC99" s="38"/>
      <c r="AD99" s="38"/>
      <c r="AE99" s="38"/>
      <c r="AF99" s="38"/>
      <c r="AG99" s="38">
        <f t="shared" si="242"/>
        <v>3</v>
      </c>
      <c r="AH99" s="38">
        <f t="shared" si="243"/>
        <v>23.099999999999994</v>
      </c>
      <c r="AI99" s="38">
        <v>0.74299999999999999</v>
      </c>
      <c r="AJ99" s="38">
        <v>1.069</v>
      </c>
      <c r="AK99" s="38">
        <v>2.0430000000000001</v>
      </c>
      <c r="AL99" s="38">
        <f t="shared" si="196"/>
        <v>0.23100000000000021</v>
      </c>
      <c r="AM99" s="38">
        <v>277.26</v>
      </c>
      <c r="AN99" s="38">
        <f t="shared" si="176"/>
        <v>-6.1749999999960892E-2</v>
      </c>
      <c r="AO99" s="38">
        <v>0</v>
      </c>
      <c r="AP99" s="38">
        <f t="shared" si="185"/>
        <v>0.23100000000000021</v>
      </c>
      <c r="AQ99" s="38"/>
      <c r="AR99" s="38"/>
      <c r="AS99" s="6">
        <f>IF(OR(AP99&lt;(AR96-1.5*AR98),AP99&gt;(AR97+1.5*AR98)),1,0)</f>
        <v>0</v>
      </c>
      <c r="AT99" s="38">
        <v>13.5</v>
      </c>
      <c r="AU99" s="45"/>
      <c r="AV99" s="45"/>
      <c r="AW99" s="6">
        <f>IF(OR(AT99&lt;(AV96-1.5*AV98),AT99&gt;(AV97+1.5*AV98)),1,0)</f>
        <v>0</v>
      </c>
      <c r="AX99" s="38">
        <f t="shared" si="187"/>
        <v>58.441558441558392</v>
      </c>
      <c r="AY99" s="38"/>
      <c r="AZ99" s="38">
        <v>7.45</v>
      </c>
      <c r="BA99" s="45"/>
      <c r="BB99" s="45"/>
      <c r="BC99" s="57">
        <f>IF(OR(AZ99&lt;(BB96-1.5*BB98),AZ99&gt;(BB97+1.5*BB98)),1,0)</f>
        <v>0</v>
      </c>
      <c r="BD99" s="6"/>
      <c r="BE99" s="6"/>
      <c r="BF99" s="6"/>
      <c r="BG99" s="6"/>
      <c r="BH99" s="6"/>
      <c r="BI99" s="6"/>
      <c r="BJ99" s="6"/>
      <c r="BK99" s="6"/>
      <c r="BL99" s="6"/>
      <c r="BM99" s="6"/>
      <c r="BN99" s="6"/>
      <c r="BO99" s="6"/>
      <c r="BP99" s="6"/>
      <c r="BQ99" s="6"/>
      <c r="BR99" s="6"/>
      <c r="BS99" s="6"/>
    </row>
    <row r="100" spans="1:71" x14ac:dyDescent="0.25">
      <c r="A100" s="20"/>
      <c r="B100" s="20"/>
      <c r="D100" s="51"/>
      <c r="E100" s="33">
        <v>3</v>
      </c>
      <c r="F100" s="32" t="s">
        <v>147</v>
      </c>
      <c r="G100" s="32">
        <v>97</v>
      </c>
      <c r="H100" s="37">
        <v>277.2</v>
      </c>
      <c r="I100" s="37">
        <f t="shared" si="167"/>
        <v>270.12174999999996</v>
      </c>
      <c r="J100" s="37">
        <f t="shared" si="178"/>
        <v>7.0782500000000255</v>
      </c>
      <c r="K100" s="37">
        <v>225.3</v>
      </c>
      <c r="L100" s="37">
        <v>228.8</v>
      </c>
      <c r="M100" s="37">
        <f t="shared" si="233"/>
        <v>3.5</v>
      </c>
      <c r="N100" s="37">
        <f t="shared" ref="N100" si="254">AVERAGE(M100:M103)</f>
        <v>2.9750000000000014</v>
      </c>
      <c r="O100" s="37">
        <f t="shared" si="249"/>
        <v>51.899999999999977</v>
      </c>
      <c r="P100" s="37">
        <v>280.60000000000002</v>
      </c>
      <c r="Q100" s="37">
        <v>248.9</v>
      </c>
      <c r="R100" s="37">
        <f t="shared" si="169"/>
        <v>20.099999999999994</v>
      </c>
      <c r="S100" s="37">
        <f t="shared" ref="S100" si="255">AVERAGE(R100:R103)</f>
        <v>20.149999999999999</v>
      </c>
      <c r="T100" s="37"/>
      <c r="U100" s="37"/>
      <c r="V100" s="37"/>
      <c r="W100" s="37"/>
      <c r="X100" s="37"/>
      <c r="Y100" s="37"/>
      <c r="Z100" s="37"/>
      <c r="AA100" s="37"/>
      <c r="AB100" s="37"/>
      <c r="AC100" s="37"/>
      <c r="AD100" s="37"/>
      <c r="AE100" s="37"/>
      <c r="AF100" s="37"/>
      <c r="AG100" s="37">
        <f t="shared" si="242"/>
        <v>3.5</v>
      </c>
      <c r="AH100" s="37">
        <f t="shared" si="243"/>
        <v>23.599999999999994</v>
      </c>
      <c r="AI100" s="37">
        <v>0.74</v>
      </c>
      <c r="AJ100" s="37">
        <v>1.056</v>
      </c>
      <c r="AK100" s="37">
        <v>1.9430000000000001</v>
      </c>
      <c r="AL100" s="37">
        <f t="shared" si="196"/>
        <v>0.14700000000000002</v>
      </c>
      <c r="AM100" s="37">
        <v>269.83999999999997</v>
      </c>
      <c r="AN100" s="37">
        <f t="shared" ref="AN100:AN131" si="256">AM100-I100</f>
        <v>-0.28174999999998818</v>
      </c>
      <c r="AO100" s="37">
        <v>0</v>
      </c>
      <c r="AP100" s="37">
        <f t="shared" si="185"/>
        <v>0.14700000000000002</v>
      </c>
      <c r="AQ100" s="37">
        <f>AVERAGE(AP100:AP101,AP103)</f>
        <v>0.14875000000001079</v>
      </c>
      <c r="AR100" s="37">
        <f>QUARTILE(AP100:AP103,1)</f>
        <v>0.14500000000000002</v>
      </c>
      <c r="AS100" s="32">
        <f>IF(OR(AP100&lt;(AR100-1.5*AR102),AP100&gt;(AR101+1.5*AR102)),1,0)</f>
        <v>0</v>
      </c>
      <c r="AT100" s="37">
        <v>12.5</v>
      </c>
      <c r="AU100" s="37">
        <f>AVERAGE(AT100,AT102:AT103)</f>
        <v>12.5</v>
      </c>
      <c r="AV100" s="37">
        <f>QUARTILE(AT100:AT103,1)</f>
        <v>12.5</v>
      </c>
      <c r="AW100" s="32">
        <f>IF(OR(AT100&lt;(AV100-1.5*AV102),AT100&gt;(AV101+1.5*AV102)),1,0)</f>
        <v>0</v>
      </c>
      <c r="AX100" s="37">
        <f t="shared" si="187"/>
        <v>85.034013605442169</v>
      </c>
      <c r="AY100" s="37"/>
      <c r="AZ100" s="44">
        <v>7.2</v>
      </c>
      <c r="BA100" s="37">
        <f>AVERAGE(AZ101:AZ103)</f>
        <v>7.9600000000000009</v>
      </c>
      <c r="BB100" s="37">
        <f>QUARTILE(AZ100:AZ103,1)</f>
        <v>7.7324999999999999</v>
      </c>
      <c r="BC100" s="53">
        <f>IF(OR(AZ100&lt;(BB100-1.5*BB102),AZ100&gt;(BB101+1.5*BB102)),1,0)</f>
        <v>1</v>
      </c>
      <c r="BD100" s="6"/>
      <c r="BE100" s="6"/>
      <c r="BF100" s="6"/>
      <c r="BG100" s="6"/>
      <c r="BH100" s="6"/>
      <c r="BI100" s="6"/>
      <c r="BJ100" s="6"/>
      <c r="BK100" s="6"/>
      <c r="BL100" s="6"/>
      <c r="BM100" s="6"/>
      <c r="BN100" s="6"/>
      <c r="BO100" s="6"/>
      <c r="BP100" s="6"/>
      <c r="BQ100" s="6"/>
      <c r="BR100" s="6"/>
      <c r="BS100" s="6"/>
    </row>
    <row r="101" spans="1:71" x14ac:dyDescent="0.25">
      <c r="A101" s="20"/>
      <c r="B101" s="20"/>
      <c r="D101" s="51"/>
      <c r="E101" s="33"/>
      <c r="F101" s="32" t="s">
        <v>148</v>
      </c>
      <c r="G101" s="32">
        <v>98</v>
      </c>
      <c r="H101" s="37">
        <v>281.2</v>
      </c>
      <c r="I101" s="37">
        <f t="shared" si="167"/>
        <v>274.12174999999996</v>
      </c>
      <c r="J101" s="37">
        <f t="shared" si="178"/>
        <v>7.0782500000000255</v>
      </c>
      <c r="K101" s="37">
        <f>H101-O101</f>
        <v>230.39999999999998</v>
      </c>
      <c r="L101" s="37">
        <v>233.5</v>
      </c>
      <c r="M101" s="37">
        <f t="shared" si="233"/>
        <v>3.1000000000000227</v>
      </c>
      <c r="N101" s="37">
        <f t="shared" ref="N101" si="257">STDEV(M100:M103)</f>
        <v>0.45734742446708687</v>
      </c>
      <c r="O101" s="37">
        <v>50.8</v>
      </c>
      <c r="P101" s="37">
        <v>284.39999999999998</v>
      </c>
      <c r="Q101" s="37">
        <v>253.7</v>
      </c>
      <c r="R101" s="37">
        <f t="shared" si="169"/>
        <v>20.199999999999989</v>
      </c>
      <c r="S101" s="37">
        <f t="shared" ref="S101" si="258">STDEV(R100:R103)</f>
        <v>5.7735026918967501E-2</v>
      </c>
      <c r="T101" s="37"/>
      <c r="U101" s="37"/>
      <c r="V101" s="37"/>
      <c r="W101" s="37"/>
      <c r="X101" s="37"/>
      <c r="Y101" s="37"/>
      <c r="Z101" s="37"/>
      <c r="AA101" s="37"/>
      <c r="AB101" s="37"/>
      <c r="AC101" s="37"/>
      <c r="AD101" s="37"/>
      <c r="AE101" s="37"/>
      <c r="AF101" s="37"/>
      <c r="AG101" s="37">
        <f t="shared" si="242"/>
        <v>3.1000000000000227</v>
      </c>
      <c r="AH101" s="37">
        <f t="shared" si="243"/>
        <v>23.300000000000011</v>
      </c>
      <c r="AI101" s="37">
        <v>0.755</v>
      </c>
      <c r="AJ101" s="37">
        <v>1.0569999999999999</v>
      </c>
      <c r="AK101" s="37">
        <v>1.964</v>
      </c>
      <c r="AL101" s="37">
        <f t="shared" si="196"/>
        <v>0.15200000000000002</v>
      </c>
      <c r="AM101" s="37">
        <v>274.13</v>
      </c>
      <c r="AN101" s="37">
        <f t="shared" si="256"/>
        <v>8.2500000000322871E-3</v>
      </c>
      <c r="AO101" s="37">
        <f t="shared" si="184"/>
        <v>8.2500000000322871E-3</v>
      </c>
      <c r="AP101" s="37">
        <f t="shared" si="185"/>
        <v>0.16025000000003231</v>
      </c>
      <c r="AQ101" s="37">
        <f>STDEV(AP100:AP101,AP103)</f>
        <v>1.0732543966850144E-2</v>
      </c>
      <c r="AR101" s="37">
        <f>QUARTILE(AP100:AP103,3)</f>
        <v>0.18475000000003744</v>
      </c>
      <c r="AS101" s="32">
        <f>IF(OR(AP101&lt;(AR100-1.5*AR102),AP101&gt;(AR101+1.5*AR102)),1,0)</f>
        <v>0</v>
      </c>
      <c r="AT101" s="44">
        <v>13.5</v>
      </c>
      <c r="AU101" s="37">
        <f>STDEV(AT100,AT102:AT103)</f>
        <v>0</v>
      </c>
      <c r="AV101" s="37">
        <f>QUARTILE(AT100:AT103,3)</f>
        <v>12.75</v>
      </c>
      <c r="AW101" s="9">
        <f>IF(OR(AT101&lt;(AV100-1.5*AV102),AT101&gt;(AV101+1.5*AV102)),1,0)</f>
        <v>1</v>
      </c>
      <c r="AX101" s="44">
        <f t="shared" si="187"/>
        <v>84.243369734772401</v>
      </c>
      <c r="AY101" s="37"/>
      <c r="AZ101" s="37">
        <v>7.99</v>
      </c>
      <c r="BA101" s="37">
        <f>STDEV(AZ101:AZ103)</f>
        <v>4.3588989435406823E-2</v>
      </c>
      <c r="BB101" s="37">
        <f>QUARTILE(AZ100:AZ103,3)</f>
        <v>7.9824999999999999</v>
      </c>
      <c r="BC101" s="52">
        <f>IF(OR(AZ101&lt;(BB100-1.5*BB102),AZ101&gt;(BB101+1.5*BB102)),1,0)</f>
        <v>0</v>
      </c>
      <c r="BD101" s="6"/>
      <c r="BE101" s="6"/>
      <c r="BF101" s="6"/>
      <c r="BG101" s="6"/>
      <c r="BH101" s="6"/>
      <c r="BI101" s="6"/>
      <c r="BJ101" s="6"/>
      <c r="BK101" s="6"/>
      <c r="BL101" s="6"/>
      <c r="BM101" s="6"/>
      <c r="BN101" s="6"/>
      <c r="BO101" s="6"/>
      <c r="BP101" s="6"/>
      <c r="BQ101" s="6"/>
      <c r="BR101" s="6"/>
      <c r="BS101" s="6"/>
    </row>
    <row r="102" spans="1:71" x14ac:dyDescent="0.25">
      <c r="A102" s="20"/>
      <c r="B102" s="20"/>
      <c r="D102" s="51"/>
      <c r="E102" s="33"/>
      <c r="F102" s="32" t="s">
        <v>149</v>
      </c>
      <c r="G102" s="32">
        <v>99</v>
      </c>
      <c r="H102" s="37">
        <v>286.39999999999998</v>
      </c>
      <c r="I102" s="37">
        <f t="shared" si="167"/>
        <v>279.32174999999995</v>
      </c>
      <c r="J102" s="37">
        <f t="shared" si="178"/>
        <v>7.0782500000000255</v>
      </c>
      <c r="K102" s="37">
        <v>231.3</v>
      </c>
      <c r="L102" s="37">
        <v>233.7</v>
      </c>
      <c r="M102" s="37">
        <f t="shared" si="233"/>
        <v>2.3999999999999773</v>
      </c>
      <c r="N102" s="37"/>
      <c r="O102" s="37">
        <f t="shared" ref="O102:O113" si="259">H102-K102</f>
        <v>55.099999999999966</v>
      </c>
      <c r="P102" s="37">
        <v>288.89999999999998</v>
      </c>
      <c r="Q102" s="37">
        <v>253.9</v>
      </c>
      <c r="R102" s="37">
        <f t="shared" si="169"/>
        <v>20.200000000000017</v>
      </c>
      <c r="S102" s="37"/>
      <c r="T102" s="37"/>
      <c r="U102" s="37"/>
      <c r="V102" s="37"/>
      <c r="W102" s="37"/>
      <c r="X102" s="37"/>
      <c r="Y102" s="37"/>
      <c r="Z102" s="37"/>
      <c r="AA102" s="37"/>
      <c r="AB102" s="37"/>
      <c r="AC102" s="37"/>
      <c r="AD102" s="37"/>
      <c r="AE102" s="37"/>
      <c r="AF102" s="37"/>
      <c r="AG102" s="37">
        <f t="shared" si="242"/>
        <v>2.3999999999999773</v>
      </c>
      <c r="AH102" s="37">
        <f t="shared" si="243"/>
        <v>22.599999999999994</v>
      </c>
      <c r="AI102" s="37">
        <v>0.745</v>
      </c>
      <c r="AJ102" s="37">
        <v>1.028</v>
      </c>
      <c r="AK102" s="37">
        <v>1.9830000000000001</v>
      </c>
      <c r="AL102" s="37">
        <f t="shared" si="196"/>
        <v>0.21000000000000008</v>
      </c>
      <c r="AM102" s="37">
        <v>279.37</v>
      </c>
      <c r="AN102" s="37">
        <f t="shared" si="256"/>
        <v>4.8250000000052751E-2</v>
      </c>
      <c r="AO102" s="37">
        <f t="shared" si="184"/>
        <v>4.8250000000052751E-2</v>
      </c>
      <c r="AP102" s="44">
        <f t="shared" si="185"/>
        <v>0.25825000000005283</v>
      </c>
      <c r="AQ102" s="37"/>
      <c r="AR102" s="37">
        <f>AR101-AR100</f>
        <v>3.9750000000037422E-2</v>
      </c>
      <c r="AS102" s="9">
        <f>IF(OR(AP102&lt;(AR100-1.5*AR102),AP102&gt;(AR101+1.5*AR102)),1,0)</f>
        <v>1</v>
      </c>
      <c r="AT102" s="37">
        <v>12.5</v>
      </c>
      <c r="AU102" s="37"/>
      <c r="AV102" s="37">
        <f>AV101-AV100</f>
        <v>0.25</v>
      </c>
      <c r="AW102" s="32">
        <f>IF(OR(AT102&lt;(AV100-1.5*AV102),AT102&gt;(AV101+1.5*AV102)),1,0)</f>
        <v>0</v>
      </c>
      <c r="AX102" s="44">
        <f t="shared" si="187"/>
        <v>48.402710551780999</v>
      </c>
      <c r="AY102" s="37"/>
      <c r="AZ102" s="37">
        <v>7.91</v>
      </c>
      <c r="BA102" s="37"/>
      <c r="BB102" s="37">
        <f>BB101-BB100</f>
        <v>0.25</v>
      </c>
      <c r="BC102" s="52">
        <f>IF(OR(AZ102&lt;(BB100-1.5*BB102),AZ102&gt;(BB101+1.5*BB102)),1,0)</f>
        <v>0</v>
      </c>
      <c r="BD102" s="6"/>
      <c r="BE102" s="6"/>
      <c r="BF102" s="6"/>
      <c r="BG102" s="6"/>
      <c r="BH102" s="6"/>
      <c r="BI102" s="6"/>
      <c r="BJ102" s="6"/>
      <c r="BK102" s="6"/>
      <c r="BL102" s="6"/>
      <c r="BM102" s="6"/>
      <c r="BN102" s="6"/>
      <c r="BO102" s="6"/>
      <c r="BP102" s="6"/>
      <c r="BQ102" s="6"/>
      <c r="BR102" s="6"/>
      <c r="BS102" s="6"/>
    </row>
    <row r="103" spans="1:71" x14ac:dyDescent="0.25">
      <c r="A103" s="20"/>
      <c r="B103" s="20"/>
      <c r="C103">
        <v>3</v>
      </c>
      <c r="D103" s="51"/>
      <c r="E103" s="33"/>
      <c r="F103" s="32" t="s">
        <v>150</v>
      </c>
      <c r="G103" s="32">
        <v>100</v>
      </c>
      <c r="H103" s="37">
        <v>279.89999999999998</v>
      </c>
      <c r="I103" s="37">
        <f t="shared" si="167"/>
        <v>272.82174999999995</v>
      </c>
      <c r="J103" s="37">
        <f t="shared" si="178"/>
        <v>7.0782500000000255</v>
      </c>
      <c r="K103" s="37">
        <v>227.5</v>
      </c>
      <c r="L103" s="37">
        <v>230.4</v>
      </c>
      <c r="M103" s="37">
        <f t="shared" si="233"/>
        <v>2.9000000000000057</v>
      </c>
      <c r="N103" s="37"/>
      <c r="O103" s="37">
        <f t="shared" si="259"/>
        <v>52.399999999999977</v>
      </c>
      <c r="P103" s="37">
        <v>282.8</v>
      </c>
      <c r="Q103" s="37">
        <v>250.5</v>
      </c>
      <c r="R103" s="37">
        <f t="shared" si="169"/>
        <v>20.099999999999994</v>
      </c>
      <c r="S103" s="37"/>
      <c r="T103" s="37"/>
      <c r="U103" s="37"/>
      <c r="V103" s="37"/>
      <c r="W103" s="37"/>
      <c r="X103" s="37"/>
      <c r="Y103" s="37"/>
      <c r="Z103" s="37"/>
      <c r="AA103" s="37"/>
      <c r="AB103" s="37"/>
      <c r="AC103" s="37"/>
      <c r="AD103" s="37"/>
      <c r="AE103" s="37"/>
      <c r="AF103" s="37"/>
      <c r="AG103" s="37">
        <f t="shared" si="242"/>
        <v>2.9000000000000057</v>
      </c>
      <c r="AH103" s="37">
        <f t="shared" si="243"/>
        <v>23</v>
      </c>
      <c r="AI103" s="37">
        <v>0.748</v>
      </c>
      <c r="AJ103" s="37">
        <v>1.03</v>
      </c>
      <c r="AK103" s="37">
        <v>1.917</v>
      </c>
      <c r="AL103" s="37">
        <f t="shared" si="196"/>
        <v>0.13900000000000001</v>
      </c>
      <c r="AM103" s="37">
        <v>272.66000000000003</v>
      </c>
      <c r="AN103" s="37">
        <f t="shared" si="256"/>
        <v>-0.16174999999992679</v>
      </c>
      <c r="AO103" s="37">
        <v>0</v>
      </c>
      <c r="AP103" s="37">
        <f t="shared" si="185"/>
        <v>0.13900000000000001</v>
      </c>
      <c r="AQ103" s="37"/>
      <c r="AR103" s="37"/>
      <c r="AS103" s="32">
        <f>IF(OR(AP103&lt;(AR100-1.5*AR102),AP103&gt;(AR101+1.5*AR102)),1,0)</f>
        <v>0</v>
      </c>
      <c r="AT103" s="37">
        <v>12.5</v>
      </c>
      <c r="AU103" s="37"/>
      <c r="AV103" s="37"/>
      <c r="AW103" s="32">
        <f>IF(OR(AT103&lt;(AV100-1.5*AV102),AT103&gt;(AV101+1.5*AV102)),1,0)</f>
        <v>0</v>
      </c>
      <c r="AX103" s="37">
        <f t="shared" si="187"/>
        <v>89.928057553956833</v>
      </c>
      <c r="AY103" s="37"/>
      <c r="AZ103" s="37">
        <v>7.98</v>
      </c>
      <c r="BA103" s="37"/>
      <c r="BB103" s="37"/>
      <c r="BC103" s="52">
        <f>IF(OR(AZ103&lt;(BB100-1.5*BB102),AZ103&gt;(BB101+1.5*BB102)),1,0)</f>
        <v>0</v>
      </c>
      <c r="BD103" s="6"/>
      <c r="BE103" s="6"/>
      <c r="BF103" s="6"/>
      <c r="BG103" s="6"/>
      <c r="BH103" s="6"/>
      <c r="BI103" s="6"/>
      <c r="BJ103" s="6"/>
      <c r="BK103" s="6"/>
      <c r="BL103" s="6"/>
      <c r="BM103" s="6"/>
      <c r="BN103" s="6"/>
      <c r="BO103" s="6"/>
      <c r="BP103" s="6"/>
      <c r="BQ103" s="6"/>
      <c r="BR103" s="6"/>
      <c r="BS103" s="6"/>
    </row>
    <row r="104" spans="1:71" x14ac:dyDescent="0.25">
      <c r="A104" s="2"/>
      <c r="B104" s="2"/>
      <c r="D104" s="51"/>
      <c r="E104" s="25">
        <v>6</v>
      </c>
      <c r="F104" s="6" t="s">
        <v>151</v>
      </c>
      <c r="G104" s="6">
        <v>101</v>
      </c>
      <c r="H104" s="38">
        <v>270.89999999999998</v>
      </c>
      <c r="I104" s="38">
        <f t="shared" si="167"/>
        <v>263.82174999999995</v>
      </c>
      <c r="J104" s="38">
        <f t="shared" si="178"/>
        <v>7.0782500000000255</v>
      </c>
      <c r="K104" s="38">
        <v>228.9</v>
      </c>
      <c r="L104" s="38">
        <v>231</v>
      </c>
      <c r="M104" s="38">
        <f t="shared" si="233"/>
        <v>2.0999999999999943</v>
      </c>
      <c r="N104" s="38">
        <f t="shared" ref="N104" si="260">AVERAGE(M104:M107)</f>
        <v>1.9500000000000028</v>
      </c>
      <c r="O104" s="38">
        <f t="shared" si="259"/>
        <v>41.999999999999972</v>
      </c>
      <c r="P104" s="38">
        <v>273.10000000000002</v>
      </c>
      <c r="Q104" s="38">
        <v>251.1</v>
      </c>
      <c r="R104" s="38">
        <f t="shared" si="169"/>
        <v>20.099999999999994</v>
      </c>
      <c r="S104" s="38">
        <f t="shared" ref="S104" si="261">AVERAGE(R104:R107)</f>
        <v>20.199999999999989</v>
      </c>
      <c r="T104" s="38"/>
      <c r="U104" s="38"/>
      <c r="V104" s="38"/>
      <c r="W104" s="38"/>
      <c r="X104" s="38"/>
      <c r="Y104" s="38"/>
      <c r="Z104" s="38"/>
      <c r="AA104" s="38"/>
      <c r="AB104" s="38"/>
      <c r="AC104" s="38"/>
      <c r="AD104" s="38"/>
      <c r="AE104" s="38"/>
      <c r="AF104" s="38"/>
      <c r="AG104" s="38">
        <f t="shared" si="242"/>
        <v>2.0999999999999943</v>
      </c>
      <c r="AH104" s="38">
        <f t="shared" si="243"/>
        <v>22.199999999999989</v>
      </c>
      <c r="AI104" s="38">
        <v>0.74099999999999999</v>
      </c>
      <c r="AJ104" s="38">
        <v>1.012</v>
      </c>
      <c r="AK104" s="38">
        <v>1.8560000000000001</v>
      </c>
      <c r="AL104" s="38">
        <f t="shared" si="196"/>
        <v>0.10300000000000009</v>
      </c>
      <c r="AM104" s="38">
        <v>263.88</v>
      </c>
      <c r="AN104" s="38">
        <f t="shared" si="256"/>
        <v>5.8250000000043656E-2</v>
      </c>
      <c r="AO104" s="38">
        <f t="shared" si="184"/>
        <v>5.8250000000043656E-2</v>
      </c>
      <c r="AP104" s="38">
        <f t="shared" si="185"/>
        <v>0.16125000000004375</v>
      </c>
      <c r="AQ104" s="38">
        <f>AVERAGE(AP104:AP107)</f>
        <v>0.15087500000001342</v>
      </c>
      <c r="AR104" s="38">
        <f>QUARTILE(AP104:AP107,1)</f>
        <v>0.11575000000000013</v>
      </c>
      <c r="AS104" s="6">
        <f>IF(OR(AP104&lt;(AR104-1.5*AR106),AP104&gt;(AR105+1.5*AR106)),1,0)</f>
        <v>0</v>
      </c>
      <c r="AT104" s="38">
        <v>13</v>
      </c>
      <c r="AU104" s="45">
        <f t="shared" ref="AU104:BA104" si="262">AVERAGE(AT104:AT107)</f>
        <v>13.625</v>
      </c>
      <c r="AV104" s="45">
        <f>QUARTILE(AT104:AT107,1)</f>
        <v>13.375</v>
      </c>
      <c r="AW104" s="5">
        <f>IF(OR(AT104&lt;(AV104-1.5*AV106),AT104&gt;(AV105+1.5*AV106)),1,0)</f>
        <v>0</v>
      </c>
      <c r="AX104" s="38">
        <f t="shared" si="187"/>
        <v>80.620155038737821</v>
      </c>
      <c r="AY104" s="38"/>
      <c r="AZ104" s="38">
        <v>7.44</v>
      </c>
      <c r="BA104" s="45">
        <f t="shared" si="262"/>
        <v>7.4425000000000008</v>
      </c>
      <c r="BB104" s="45">
        <f>QUARTILE(AZ104:AZ107,1)</f>
        <v>7.4175000000000004</v>
      </c>
      <c r="BC104" s="54">
        <f>IF(OR(AZ104&lt;(BB104-1.5*BB106),AZ104&gt;(BB105+1.5*BB106)),1,0)</f>
        <v>0</v>
      </c>
      <c r="BD104" s="6"/>
      <c r="BE104" s="6"/>
      <c r="BF104" s="6"/>
      <c r="BG104" s="6"/>
      <c r="BH104" s="6"/>
      <c r="BI104" s="6"/>
      <c r="BJ104" s="6"/>
      <c r="BK104" s="6"/>
      <c r="BL104" s="6"/>
      <c r="BM104" s="6"/>
      <c r="BN104" s="6"/>
      <c r="BO104" s="6"/>
      <c r="BP104" s="6"/>
      <c r="BQ104" s="6"/>
      <c r="BR104" s="6"/>
      <c r="BS104" s="6"/>
    </row>
    <row r="105" spans="1:71" x14ac:dyDescent="0.25">
      <c r="A105" s="2"/>
      <c r="B105" s="2"/>
      <c r="D105" s="51"/>
      <c r="E105" s="25"/>
      <c r="F105" s="6" t="s">
        <v>152</v>
      </c>
      <c r="G105" s="6">
        <v>102</v>
      </c>
      <c r="H105" s="38">
        <v>281.10000000000002</v>
      </c>
      <c r="I105" s="38">
        <f t="shared" si="167"/>
        <v>274.02175</v>
      </c>
      <c r="J105" s="38">
        <f t="shared" si="178"/>
        <v>7.0782500000000255</v>
      </c>
      <c r="K105" s="38">
        <v>229.7</v>
      </c>
      <c r="L105" s="38">
        <v>231.3</v>
      </c>
      <c r="M105" s="38">
        <f t="shared" si="233"/>
        <v>1.6000000000000227</v>
      </c>
      <c r="N105" s="38">
        <f t="shared" ref="N105" si="263">STDEV(M104:M107)</f>
        <v>0.23804761428474794</v>
      </c>
      <c r="O105" s="38">
        <f t="shared" si="259"/>
        <v>51.400000000000034</v>
      </c>
      <c r="P105" s="38">
        <v>282.89999999999998</v>
      </c>
      <c r="Q105" s="38">
        <v>251.7</v>
      </c>
      <c r="R105" s="38">
        <f t="shared" si="169"/>
        <v>20.399999999999977</v>
      </c>
      <c r="S105" s="38">
        <f t="shared" ref="S105" si="264">STDEV(R104:R107)</f>
        <v>0.14142135623730148</v>
      </c>
      <c r="T105" s="38"/>
      <c r="U105" s="38"/>
      <c r="V105" s="38"/>
      <c r="W105" s="38"/>
      <c r="X105" s="38"/>
      <c r="Y105" s="38"/>
      <c r="Z105" s="38"/>
      <c r="AA105" s="38"/>
      <c r="AB105" s="38"/>
      <c r="AC105" s="38"/>
      <c r="AD105" s="38"/>
      <c r="AE105" s="38"/>
      <c r="AF105" s="38"/>
      <c r="AG105" s="38">
        <f t="shared" si="242"/>
        <v>1.6000000000000227</v>
      </c>
      <c r="AH105" s="38">
        <f t="shared" si="243"/>
        <v>22</v>
      </c>
      <c r="AI105" s="38">
        <v>0.74099999999999999</v>
      </c>
      <c r="AJ105" s="38">
        <v>1.012</v>
      </c>
      <c r="AK105" s="38">
        <v>1.8180000000000001</v>
      </c>
      <c r="AL105" s="38">
        <f t="shared" si="196"/>
        <v>6.5000000000000058E-2</v>
      </c>
      <c r="AM105" s="38">
        <v>274.18</v>
      </c>
      <c r="AN105" s="38">
        <f t="shared" si="256"/>
        <v>0.15825000000000955</v>
      </c>
      <c r="AO105" s="38">
        <f t="shared" si="184"/>
        <v>0.15825000000000955</v>
      </c>
      <c r="AP105" s="38">
        <f t="shared" si="185"/>
        <v>0.22325000000000961</v>
      </c>
      <c r="AQ105" s="38">
        <f>STDEV(AP104:AP107)</f>
        <v>5.5021397352915585E-2</v>
      </c>
      <c r="AR105" s="38">
        <f>QUARTILE(AP104:AP107,3)</f>
        <v>0.17675000000003521</v>
      </c>
      <c r="AS105" s="6">
        <f>IF(OR(AP105&lt;(AR104-1.5*AR106),AP105&gt;(AR105+1.5*AR106)),1,0)</f>
        <v>0</v>
      </c>
      <c r="AT105" s="38">
        <v>14</v>
      </c>
      <c r="AU105" s="45">
        <f t="shared" ref="AU105:BA105" si="265">STDEV(AT104:AT107)</f>
        <v>0.47871355387816905</v>
      </c>
      <c r="AV105" s="45">
        <f>QUARTILE(AT104:AT107,3)</f>
        <v>14</v>
      </c>
      <c r="AW105" s="5">
        <f>IF(OR(AT105&lt;(AV104-1.5*AV106),AT105&gt;(AV105+1.5*AV106)),1,0)</f>
        <v>0</v>
      </c>
      <c r="AX105" s="38">
        <f t="shared" si="187"/>
        <v>62.709966405372441</v>
      </c>
      <c r="AY105" s="38"/>
      <c r="AZ105" s="38">
        <v>7.45</v>
      </c>
      <c r="BA105" s="45">
        <f t="shared" si="265"/>
        <v>7.365459931328143E-2</v>
      </c>
      <c r="BB105" s="45">
        <f>QUARTILE(AZ104:AZ107,3)</f>
        <v>7.4700000000000006</v>
      </c>
      <c r="BC105" s="54">
        <f>IF(OR(AZ105&lt;(BB104-1.5*BB106),AZ105&gt;(BB105+1.5*BB106)),1,0)</f>
        <v>0</v>
      </c>
      <c r="BD105" s="6"/>
      <c r="BE105" s="6"/>
      <c r="BF105" s="6"/>
      <c r="BG105" s="6"/>
      <c r="BH105" s="6"/>
      <c r="BI105" s="6"/>
      <c r="BJ105" s="6"/>
      <c r="BK105" s="6"/>
      <c r="BL105" s="6"/>
      <c r="BM105" s="6"/>
      <c r="BN105" s="6"/>
      <c r="BO105" s="6"/>
      <c r="BP105" s="6"/>
      <c r="BQ105" s="6"/>
      <c r="BR105" s="6"/>
      <c r="BS105" s="6"/>
    </row>
    <row r="106" spans="1:71" x14ac:dyDescent="0.25">
      <c r="A106" s="6"/>
      <c r="B106" s="6"/>
      <c r="D106" s="51"/>
      <c r="E106" s="25"/>
      <c r="F106" s="6" t="s">
        <v>153</v>
      </c>
      <c r="G106" s="6">
        <v>103</v>
      </c>
      <c r="H106" s="38">
        <v>282.7</v>
      </c>
      <c r="I106" s="38">
        <f t="shared" si="167"/>
        <v>275.62174999999996</v>
      </c>
      <c r="J106" s="38">
        <f t="shared" si="178"/>
        <v>7.0782500000000255</v>
      </c>
      <c r="K106" s="38">
        <v>227.9</v>
      </c>
      <c r="L106" s="38">
        <v>229.9</v>
      </c>
      <c r="M106" s="38">
        <f t="shared" si="233"/>
        <v>2</v>
      </c>
      <c r="N106" s="38"/>
      <c r="O106" s="38">
        <f t="shared" si="259"/>
        <v>54.799999999999983</v>
      </c>
      <c r="P106" s="38">
        <v>284.60000000000002</v>
      </c>
      <c r="Q106" s="38">
        <v>250</v>
      </c>
      <c r="R106" s="38">
        <f t="shared" si="169"/>
        <v>20.099999999999994</v>
      </c>
      <c r="S106" s="38"/>
      <c r="T106" s="38"/>
      <c r="U106" s="38"/>
      <c r="V106" s="38"/>
      <c r="W106" s="38"/>
      <c r="X106" s="38"/>
      <c r="Y106" s="38"/>
      <c r="Z106" s="38"/>
      <c r="AA106" s="38"/>
      <c r="AB106" s="38"/>
      <c r="AC106" s="38"/>
      <c r="AD106" s="38"/>
      <c r="AE106" s="38"/>
      <c r="AF106" s="38"/>
      <c r="AG106" s="38">
        <f t="shared" si="242"/>
        <v>2</v>
      </c>
      <c r="AH106" s="38">
        <f t="shared" si="243"/>
        <v>22.099999999999994</v>
      </c>
      <c r="AI106" s="38">
        <v>0.754</v>
      </c>
      <c r="AJ106" s="38">
        <v>1.0189999999999999</v>
      </c>
      <c r="AK106" s="38">
        <v>1.87</v>
      </c>
      <c r="AL106" s="38">
        <f t="shared" si="196"/>
        <v>9.7000000000000197E-2</v>
      </c>
      <c r="AM106" s="38">
        <v>275.20999999999998</v>
      </c>
      <c r="AN106" s="38">
        <f t="shared" si="256"/>
        <v>-0.41174999999998363</v>
      </c>
      <c r="AO106" s="38">
        <v>0</v>
      </c>
      <c r="AP106" s="38">
        <f t="shared" si="185"/>
        <v>9.7000000000000197E-2</v>
      </c>
      <c r="AQ106" s="38"/>
      <c r="AR106" s="38">
        <f>AR105-AR104</f>
        <v>6.1000000000035082E-2</v>
      </c>
      <c r="AS106" s="6">
        <f>IF(OR(AP106&lt;(AR104-1.5*AR106),AP106&gt;(AR105+1.5*AR106)),1,0)</f>
        <v>0</v>
      </c>
      <c r="AT106" s="38">
        <v>14</v>
      </c>
      <c r="AU106" s="45"/>
      <c r="AV106" s="45">
        <f>AV105-AV104</f>
        <v>0.625</v>
      </c>
      <c r="AW106" s="5">
        <f>IF(OR(AT106&lt;(AV104-1.5*AV106),AT106&gt;(AV105+1.5*AV106)),1,0)</f>
        <v>0</v>
      </c>
      <c r="AX106" s="38">
        <f t="shared" si="187"/>
        <v>144.32989690721621</v>
      </c>
      <c r="AY106" s="38"/>
      <c r="AZ106" s="38">
        <v>7.35</v>
      </c>
      <c r="BA106" s="45"/>
      <c r="BB106" s="45">
        <f>BB105-BB104</f>
        <v>5.2500000000000213E-2</v>
      </c>
      <c r="BC106" s="54">
        <f>IF(OR(AZ106&lt;(BB104-1.5*BB106),AZ106&gt;(BB105+1.5*BB106)),1,0)</f>
        <v>0</v>
      </c>
      <c r="BD106" s="6"/>
      <c r="BE106" s="6"/>
      <c r="BF106" s="6"/>
      <c r="BG106" s="6"/>
      <c r="BH106" s="6"/>
      <c r="BI106" s="6"/>
      <c r="BJ106" s="6"/>
      <c r="BK106" s="6"/>
      <c r="BL106" s="6"/>
      <c r="BM106" s="6"/>
      <c r="BN106" s="6"/>
      <c r="BO106" s="6"/>
      <c r="BP106" s="6"/>
      <c r="BQ106" s="6"/>
      <c r="BR106" s="6"/>
      <c r="BS106" s="6"/>
    </row>
    <row r="107" spans="1:71" x14ac:dyDescent="0.25">
      <c r="A107" s="6"/>
      <c r="B107" s="6"/>
      <c r="C107">
        <v>6</v>
      </c>
      <c r="D107" s="51"/>
      <c r="E107" s="25"/>
      <c r="F107" s="6" t="s">
        <v>154</v>
      </c>
      <c r="G107" s="6">
        <v>104</v>
      </c>
      <c r="H107" s="38">
        <v>279</v>
      </c>
      <c r="I107" s="38">
        <f t="shared" si="167"/>
        <v>271.92174999999997</v>
      </c>
      <c r="J107" s="38">
        <f t="shared" si="178"/>
        <v>7.0782500000000255</v>
      </c>
      <c r="K107" s="38">
        <v>228.3</v>
      </c>
      <c r="L107" s="38">
        <v>230.4</v>
      </c>
      <c r="M107" s="38">
        <f t="shared" si="233"/>
        <v>2.0999999999999943</v>
      </c>
      <c r="N107" s="38"/>
      <c r="O107" s="38">
        <f t="shared" si="259"/>
        <v>50.699999999999989</v>
      </c>
      <c r="P107" s="38">
        <v>281.10000000000002</v>
      </c>
      <c r="Q107" s="38">
        <v>250.6</v>
      </c>
      <c r="R107" s="38">
        <f t="shared" si="169"/>
        <v>20.199999999999989</v>
      </c>
      <c r="S107" s="38"/>
      <c r="T107" s="38"/>
      <c r="U107" s="38"/>
      <c r="V107" s="38"/>
      <c r="W107" s="38"/>
      <c r="X107" s="38"/>
      <c r="Y107" s="38"/>
      <c r="Z107" s="38"/>
      <c r="AA107" s="38"/>
      <c r="AB107" s="38"/>
      <c r="AC107" s="38"/>
      <c r="AD107" s="38"/>
      <c r="AE107" s="38"/>
      <c r="AF107" s="38"/>
      <c r="AG107" s="38">
        <f t="shared" si="242"/>
        <v>2.0999999999999943</v>
      </c>
      <c r="AH107" s="38">
        <f t="shared" si="243"/>
        <v>22.299999999999983</v>
      </c>
      <c r="AI107" s="38">
        <v>0.73599999999999999</v>
      </c>
      <c r="AJ107" s="38">
        <v>1.0309999999999999</v>
      </c>
      <c r="AK107" s="38">
        <v>1.889</v>
      </c>
      <c r="AL107" s="38">
        <f t="shared" si="196"/>
        <v>0.12200000000000011</v>
      </c>
      <c r="AM107" s="38">
        <v>271.8</v>
      </c>
      <c r="AN107" s="38">
        <f t="shared" si="256"/>
        <v>-0.12174999999996317</v>
      </c>
      <c r="AO107" s="38">
        <v>0</v>
      </c>
      <c r="AP107" s="38">
        <f t="shared" si="185"/>
        <v>0.12200000000000011</v>
      </c>
      <c r="AQ107" s="38"/>
      <c r="AR107" s="38"/>
      <c r="AS107" s="6">
        <f>IF(OR(AP107&lt;(AR104-1.5*AR106),AP107&gt;(AR105+1.5*AR106)),1,0)</f>
        <v>0</v>
      </c>
      <c r="AT107" s="38">
        <v>13.5</v>
      </c>
      <c r="AU107" s="45"/>
      <c r="AV107" s="45"/>
      <c r="AW107" s="5">
        <f>IF(OR(AT107&lt;(AV104-1.5*AV106),AT107&gt;(AV105+1.5*AV106)),1,0)</f>
        <v>0</v>
      </c>
      <c r="AX107" s="38">
        <f t="shared" si="187"/>
        <v>110.65573770491794</v>
      </c>
      <c r="AY107" s="38"/>
      <c r="AZ107" s="38">
        <v>7.53</v>
      </c>
      <c r="BA107" s="45"/>
      <c r="BB107" s="45"/>
      <c r="BC107" s="54">
        <f>IF(OR(AZ107&lt;(BB104-1.5*BB106),AZ107&gt;(BB105+1.5*BB106)),1,0)</f>
        <v>0</v>
      </c>
      <c r="BD107" s="6"/>
      <c r="BE107" s="6"/>
      <c r="BF107" s="6"/>
      <c r="BG107" s="6"/>
      <c r="BH107" s="6"/>
      <c r="BI107" s="6"/>
      <c r="BJ107" s="6"/>
      <c r="BK107" s="6"/>
      <c r="BL107" s="6"/>
      <c r="BM107" s="6"/>
      <c r="BN107" s="6"/>
      <c r="BO107" s="6"/>
      <c r="BP107" s="6"/>
      <c r="BQ107" s="6"/>
      <c r="BR107" s="6"/>
      <c r="BS107" s="6"/>
    </row>
    <row r="108" spans="1:71" x14ac:dyDescent="0.25">
      <c r="A108" s="6"/>
      <c r="B108" s="6"/>
      <c r="D108" s="51"/>
      <c r="E108" s="33">
        <v>12</v>
      </c>
      <c r="F108" s="32" t="s">
        <v>155</v>
      </c>
      <c r="G108" s="32">
        <v>105</v>
      </c>
      <c r="H108" s="37">
        <v>279.2</v>
      </c>
      <c r="I108" s="37">
        <f t="shared" si="167"/>
        <v>272.12174999999996</v>
      </c>
      <c r="J108" s="37">
        <f t="shared" si="178"/>
        <v>7.0782500000000255</v>
      </c>
      <c r="K108" s="37">
        <v>226.5</v>
      </c>
      <c r="L108" s="37">
        <v>228.8</v>
      </c>
      <c r="M108" s="37">
        <f t="shared" si="233"/>
        <v>2.3000000000000114</v>
      </c>
      <c r="N108" s="37">
        <f t="shared" ref="N108" si="266">AVERAGE(M108:M111)</f>
        <v>2.3999999999999986</v>
      </c>
      <c r="O108" s="37">
        <f t="shared" si="259"/>
        <v>52.699999999999989</v>
      </c>
      <c r="P108" s="37">
        <v>281.5</v>
      </c>
      <c r="Q108" s="37">
        <v>249</v>
      </c>
      <c r="R108" s="37">
        <f t="shared" si="169"/>
        <v>20.199999999999989</v>
      </c>
      <c r="S108" s="37">
        <f t="shared" ref="S108" si="267">AVERAGE(R108:R111)</f>
        <v>20.049999999999997</v>
      </c>
      <c r="T108" s="37"/>
      <c r="U108" s="37"/>
      <c r="V108" s="37"/>
      <c r="W108" s="37"/>
      <c r="X108" s="37"/>
      <c r="Y108" s="37"/>
      <c r="Z108" s="37"/>
      <c r="AA108" s="37"/>
      <c r="AB108" s="37"/>
      <c r="AC108" s="37"/>
      <c r="AD108" s="37"/>
      <c r="AE108" s="37"/>
      <c r="AF108" s="37"/>
      <c r="AG108" s="37">
        <f t="shared" si="242"/>
        <v>2.3000000000000114</v>
      </c>
      <c r="AH108" s="37">
        <f t="shared" si="243"/>
        <v>22.5</v>
      </c>
      <c r="AI108" s="37">
        <v>0.746</v>
      </c>
      <c r="AJ108" s="37">
        <v>1.044</v>
      </c>
      <c r="AK108" s="37">
        <v>1.8839999999999999</v>
      </c>
      <c r="AL108" s="37">
        <f t="shared" si="196"/>
        <v>9.3999999999999861E-2</v>
      </c>
      <c r="AM108" s="37">
        <v>272.05</v>
      </c>
      <c r="AN108" s="37">
        <f t="shared" si="256"/>
        <v>-7.1749999999951797E-2</v>
      </c>
      <c r="AO108" s="37">
        <f t="shared" si="184"/>
        <v>-7.1749999999951797E-2</v>
      </c>
      <c r="AP108" s="37">
        <f t="shared" si="185"/>
        <v>2.2250000000048065E-2</v>
      </c>
      <c r="AQ108" s="37">
        <f>AVERAGE(AP108:AP111)</f>
        <v>9.98125000000121E-2</v>
      </c>
      <c r="AR108" s="37">
        <f>QUARTILE(AP108:AP111,1)</f>
        <v>6.5562500000012153E-2</v>
      </c>
      <c r="AS108" s="32">
        <f>IF(OR(AP108&lt;(AR108-1.5*AR110),AP108&gt;(AR109+1.5*AR110)),1,0)</f>
        <v>0</v>
      </c>
      <c r="AT108" s="37">
        <v>14</v>
      </c>
      <c r="AU108" s="37">
        <f t="shared" ref="AU108:BA108" si="268">AVERAGE(AT108:AT111)</f>
        <v>14</v>
      </c>
      <c r="AV108" s="37">
        <f>QUARTILE(AT108:AT111,1)</f>
        <v>13.75</v>
      </c>
      <c r="AW108" s="32">
        <f>IF(OR(AT108&lt;(AV108-1.5*AV110),AT108&gt;(AV109+1.5*AV110)),1,0)</f>
        <v>0</v>
      </c>
      <c r="AX108" s="37">
        <f t="shared" si="187"/>
        <v>629.21348314470822</v>
      </c>
      <c r="AY108" s="37"/>
      <c r="AZ108" s="37">
        <v>8</v>
      </c>
      <c r="BA108" s="37">
        <f t="shared" si="268"/>
        <v>7.85</v>
      </c>
      <c r="BB108" s="37">
        <f>QUARTILE(AZ108:AZ111,1)</f>
        <v>7.7649999999999997</v>
      </c>
      <c r="BC108" s="52">
        <f>IF(OR(AZ108&lt;(BB108-1.5*BB110),AZ108&gt;(BB109+1.5*BB110)),1,0)</f>
        <v>0</v>
      </c>
      <c r="BD108" s="6"/>
      <c r="BE108" s="6"/>
      <c r="BF108" s="6"/>
      <c r="BG108" s="6"/>
      <c r="BH108" s="6"/>
      <c r="BI108" s="6"/>
      <c r="BJ108" s="6"/>
      <c r="BK108" s="6"/>
      <c r="BL108" s="6"/>
      <c r="BM108" s="6"/>
      <c r="BN108" s="6"/>
      <c r="BO108" s="6"/>
      <c r="BP108" s="6"/>
      <c r="BQ108" s="6"/>
      <c r="BR108" s="6"/>
      <c r="BS108" s="6"/>
    </row>
    <row r="109" spans="1:71" x14ac:dyDescent="0.25">
      <c r="A109" s="6"/>
      <c r="B109" s="6"/>
      <c r="D109" s="51"/>
      <c r="E109" s="33"/>
      <c r="F109" s="32" t="s">
        <v>156</v>
      </c>
      <c r="G109" s="32">
        <v>106</v>
      </c>
      <c r="H109" s="37">
        <v>283.10000000000002</v>
      </c>
      <c r="I109" s="37">
        <f t="shared" si="167"/>
        <v>276.02175</v>
      </c>
      <c r="J109" s="37">
        <f t="shared" si="178"/>
        <v>7.0782500000000255</v>
      </c>
      <c r="K109" s="37">
        <v>227.8</v>
      </c>
      <c r="L109" s="37">
        <v>230.5</v>
      </c>
      <c r="M109" s="37">
        <f t="shared" si="233"/>
        <v>2.6999999999999886</v>
      </c>
      <c r="N109" s="37">
        <f t="shared" ref="N109" si="269">STDEV(M108:M111)</f>
        <v>0.60553007081949772</v>
      </c>
      <c r="O109" s="37">
        <f t="shared" si="259"/>
        <v>55.300000000000011</v>
      </c>
      <c r="P109" s="37">
        <v>286</v>
      </c>
      <c r="Q109" s="37">
        <v>250.4</v>
      </c>
      <c r="R109" s="37">
        <f t="shared" si="169"/>
        <v>19.900000000000006</v>
      </c>
      <c r="S109" s="37">
        <f t="shared" ref="S109" si="270">STDEV(R108:R111)</f>
        <v>0.12909944487357322</v>
      </c>
      <c r="T109" s="37"/>
      <c r="U109" s="37"/>
      <c r="V109" s="37"/>
      <c r="W109" s="37"/>
      <c r="X109" s="37"/>
      <c r="Y109" s="37"/>
      <c r="Z109" s="37"/>
      <c r="AA109" s="37"/>
      <c r="AB109" s="37"/>
      <c r="AC109" s="37"/>
      <c r="AD109" s="37"/>
      <c r="AE109" s="37"/>
      <c r="AF109" s="37"/>
      <c r="AG109" s="37">
        <f t="shared" si="242"/>
        <v>2.6999999999999886</v>
      </c>
      <c r="AH109" s="37">
        <f t="shared" si="243"/>
        <v>22.599999999999994</v>
      </c>
      <c r="AI109" s="37">
        <v>0.71799999999999997</v>
      </c>
      <c r="AJ109" s="37">
        <v>1.03</v>
      </c>
      <c r="AK109" s="37">
        <v>1.879</v>
      </c>
      <c r="AL109" s="37">
        <f t="shared" si="196"/>
        <v>0.13100000000000001</v>
      </c>
      <c r="AM109" s="37">
        <v>275.11</v>
      </c>
      <c r="AN109" s="37">
        <f t="shared" si="256"/>
        <v>-0.91174999999998363</v>
      </c>
      <c r="AO109" s="37">
        <v>0</v>
      </c>
      <c r="AP109" s="37">
        <f t="shared" si="185"/>
        <v>0.13100000000000001</v>
      </c>
      <c r="AQ109" s="37">
        <f>STDEV(AP108:AP111)</f>
        <v>6.2615019164714139E-2</v>
      </c>
      <c r="AR109" s="37">
        <f>QUARTILE(AP108:AP111,3)</f>
        <v>0.13975000000000004</v>
      </c>
      <c r="AS109" s="32">
        <f>IF(OR(AP109&lt;(AR108-1.5*AR110),AP109&gt;(AR109+1.5*AR110)),1,0)</f>
        <v>0</v>
      </c>
      <c r="AT109" s="37">
        <v>14.5</v>
      </c>
      <c r="AU109" s="37">
        <f t="shared" ref="AU109:BA109" si="271">STDEV(AT108:AT111)</f>
        <v>0.70710678118654757</v>
      </c>
      <c r="AV109" s="37">
        <f>QUARTILE(AT108:AT111,3)</f>
        <v>14.5</v>
      </c>
      <c r="AW109" s="32">
        <f>IF(OR(AT109&lt;(AV108-1.5*AV110),AT109&gt;(AV109+1.5*AV110)),1,0)</f>
        <v>0</v>
      </c>
      <c r="AX109" s="37">
        <f t="shared" si="187"/>
        <v>110.68702290076335</v>
      </c>
      <c r="AY109" s="37"/>
      <c r="AZ109" s="37">
        <v>7.96</v>
      </c>
      <c r="BA109" s="37">
        <f t="shared" si="271"/>
        <v>0.16792855623746672</v>
      </c>
      <c r="BB109" s="37">
        <f>QUARTILE(AZ108:AZ111,3)</f>
        <v>7.97</v>
      </c>
      <c r="BC109" s="52">
        <f>IF(OR(AZ109&lt;(BB108-1.5*BB110),AZ109&gt;(BB109+1.5*BB110)),1,0)</f>
        <v>0</v>
      </c>
      <c r="BD109" s="6"/>
      <c r="BE109" s="6"/>
      <c r="BF109" s="6"/>
      <c r="BG109" s="6"/>
      <c r="BH109" s="6"/>
      <c r="BI109" s="6"/>
      <c r="BJ109" s="6"/>
      <c r="BK109" s="6"/>
      <c r="BL109" s="6"/>
      <c r="BM109" s="6"/>
      <c r="BN109" s="6"/>
      <c r="BO109" s="6"/>
      <c r="BP109" s="6"/>
      <c r="BQ109" s="6"/>
      <c r="BR109" s="6"/>
      <c r="BS109" s="6"/>
    </row>
    <row r="110" spans="1:71" x14ac:dyDescent="0.25">
      <c r="A110" s="6"/>
      <c r="B110" s="6"/>
      <c r="D110" s="51"/>
      <c r="E110" s="33"/>
      <c r="F110" s="32" t="s">
        <v>157</v>
      </c>
      <c r="G110" s="32">
        <v>107</v>
      </c>
      <c r="H110" s="37">
        <v>263.89999999999998</v>
      </c>
      <c r="I110" s="37">
        <f t="shared" si="167"/>
        <v>256.82174999999995</v>
      </c>
      <c r="J110" s="37">
        <f t="shared" si="178"/>
        <v>7.0782500000000255</v>
      </c>
      <c r="K110" s="37">
        <v>222.3</v>
      </c>
      <c r="L110" s="37">
        <v>223.9</v>
      </c>
      <c r="M110" s="37">
        <f t="shared" si="233"/>
        <v>1.5999999999999943</v>
      </c>
      <c r="N110" s="37"/>
      <c r="O110" s="37">
        <f t="shared" si="259"/>
        <v>41.599999999999966</v>
      </c>
      <c r="P110" s="37">
        <v>265.60000000000002</v>
      </c>
      <c r="Q110" s="37">
        <v>244</v>
      </c>
      <c r="R110" s="37">
        <f t="shared" si="169"/>
        <v>20.099999999999994</v>
      </c>
      <c r="S110" s="37"/>
      <c r="T110" s="37"/>
      <c r="U110" s="37"/>
      <c r="V110" s="37"/>
      <c r="W110" s="37"/>
      <c r="X110" s="37"/>
      <c r="Y110" s="37"/>
      <c r="Z110" s="37"/>
      <c r="AA110" s="37"/>
      <c r="AB110" s="37"/>
      <c r="AC110" s="37"/>
      <c r="AD110" s="37"/>
      <c r="AE110" s="37"/>
      <c r="AF110" s="37"/>
      <c r="AG110" s="37">
        <f t="shared" si="242"/>
        <v>1.5999999999999943</v>
      </c>
      <c r="AH110" s="37">
        <f t="shared" si="243"/>
        <v>21.699999999999989</v>
      </c>
      <c r="AI110" s="37">
        <v>0.73899999999999999</v>
      </c>
      <c r="AJ110" s="37">
        <v>1.0309999999999999</v>
      </c>
      <c r="AK110" s="37">
        <v>1.85</v>
      </c>
      <c r="AL110" s="37">
        <f t="shared" si="196"/>
        <v>8.0000000000000182E-2</v>
      </c>
      <c r="AM110" s="37">
        <v>256.77999999999997</v>
      </c>
      <c r="AN110" s="37">
        <f t="shared" si="256"/>
        <v>-4.1749999999979082E-2</v>
      </c>
      <c r="AO110" s="37">
        <v>0</v>
      </c>
      <c r="AP110" s="37">
        <f t="shared" si="185"/>
        <v>8.0000000000000182E-2</v>
      </c>
      <c r="AQ110" s="37"/>
      <c r="AR110" s="37">
        <f>AR109-AR108</f>
        <v>7.4187499999987888E-2</v>
      </c>
      <c r="AS110" s="32">
        <f>IF(OR(AP110&lt;(AR108-1.5*AR110),AP110&gt;(AR109+1.5*AR110)),1,0)</f>
        <v>0</v>
      </c>
      <c r="AT110" s="37">
        <v>14.5</v>
      </c>
      <c r="AU110" s="37"/>
      <c r="AV110" s="37">
        <f>AV109-AV108</f>
        <v>0.75</v>
      </c>
      <c r="AW110" s="32">
        <f>IF(OR(AT110&lt;(AV108-1.5*AV110),AT110&gt;(AV109+1.5*AV110)),1,0)</f>
        <v>0</v>
      </c>
      <c r="AX110" s="37">
        <f t="shared" si="187"/>
        <v>181.24999999999957</v>
      </c>
      <c r="AY110" s="37"/>
      <c r="AZ110" s="37">
        <v>7.63</v>
      </c>
      <c r="BA110" s="37"/>
      <c r="BB110" s="37">
        <f>BB109-BB108</f>
        <v>0.20500000000000007</v>
      </c>
      <c r="BC110" s="52">
        <f>IF(OR(AZ110&lt;(BB108-1.5*BB110),AZ110&gt;(BB109+1.5*BB110)),1,0)</f>
        <v>0</v>
      </c>
      <c r="BD110" s="6"/>
      <c r="BE110" s="6"/>
      <c r="BF110" s="6"/>
      <c r="BG110" s="6"/>
      <c r="BH110" s="6"/>
      <c r="BI110" s="6"/>
      <c r="BJ110" s="6"/>
      <c r="BK110" s="6"/>
      <c r="BL110" s="6"/>
      <c r="BM110" s="6"/>
      <c r="BN110" s="6"/>
      <c r="BO110" s="6"/>
      <c r="BP110" s="6"/>
      <c r="BQ110" s="6"/>
      <c r="BR110" s="6"/>
      <c r="BS110" s="6"/>
    </row>
    <row r="111" spans="1:71" x14ac:dyDescent="0.25">
      <c r="A111" s="6"/>
      <c r="B111" s="6"/>
      <c r="C111">
        <v>12</v>
      </c>
      <c r="D111" s="51"/>
      <c r="E111" s="33"/>
      <c r="F111" s="32" t="s">
        <v>158</v>
      </c>
      <c r="G111" s="32">
        <v>108</v>
      </c>
      <c r="H111" s="37">
        <v>282.2</v>
      </c>
      <c r="I111" s="37">
        <f t="shared" si="167"/>
        <v>275.12174999999996</v>
      </c>
      <c r="J111" s="37">
        <f t="shared" si="178"/>
        <v>7.0782500000000255</v>
      </c>
      <c r="K111" s="37">
        <v>230</v>
      </c>
      <c r="L111" s="37">
        <v>233</v>
      </c>
      <c r="M111" s="37">
        <f t="shared" si="233"/>
        <v>3</v>
      </c>
      <c r="N111" s="37"/>
      <c r="O111" s="37">
        <f t="shared" si="259"/>
        <v>52.199999999999989</v>
      </c>
      <c r="P111" s="37">
        <v>285.2</v>
      </c>
      <c r="Q111" s="37">
        <v>253</v>
      </c>
      <c r="R111" s="37">
        <f t="shared" si="169"/>
        <v>20</v>
      </c>
      <c r="S111" s="37"/>
      <c r="T111" s="37"/>
      <c r="U111" s="37"/>
      <c r="V111" s="37"/>
      <c r="W111" s="37"/>
      <c r="X111" s="37"/>
      <c r="Y111" s="37"/>
      <c r="Z111" s="37"/>
      <c r="AA111" s="37"/>
      <c r="AB111" s="37"/>
      <c r="AC111" s="37"/>
      <c r="AD111" s="37"/>
      <c r="AE111" s="37"/>
      <c r="AF111" s="37"/>
      <c r="AG111" s="37">
        <f t="shared" si="242"/>
        <v>3</v>
      </c>
      <c r="AH111" s="37">
        <f t="shared" si="243"/>
        <v>23</v>
      </c>
      <c r="AI111" s="37">
        <v>0.748</v>
      </c>
      <c r="AJ111" s="37">
        <v>1.0089999999999999</v>
      </c>
      <c r="AK111" s="37">
        <v>1.923</v>
      </c>
      <c r="AL111" s="37">
        <f t="shared" si="196"/>
        <v>0.16600000000000015</v>
      </c>
      <c r="AM111" s="37">
        <v>275.08999999999997</v>
      </c>
      <c r="AN111" s="37">
        <f t="shared" si="256"/>
        <v>-3.1749999999988177E-2</v>
      </c>
      <c r="AO111" s="37">
        <v>0</v>
      </c>
      <c r="AP111" s="37">
        <f t="shared" si="185"/>
        <v>0.16600000000000015</v>
      </c>
      <c r="AQ111" s="37"/>
      <c r="AR111" s="37"/>
      <c r="AS111" s="32">
        <f>IF(OR(AP111&lt;(AR108-1.5*AR110),AP111&gt;(AR109+1.5*AR110)),1,0)</f>
        <v>0</v>
      </c>
      <c r="AT111" s="37">
        <v>13</v>
      </c>
      <c r="AU111" s="37"/>
      <c r="AV111" s="37"/>
      <c r="AW111" s="32">
        <f>IF(OR(AT111&lt;(AV108-1.5*AV110),AT111&gt;(AV109+1.5*AV110)),1,0)</f>
        <v>0</v>
      </c>
      <c r="AX111" s="37">
        <f t="shared" si="187"/>
        <v>78.313253012048122</v>
      </c>
      <c r="AY111" s="37"/>
      <c r="AZ111" s="37">
        <v>7.81</v>
      </c>
      <c r="BA111" s="37"/>
      <c r="BB111" s="37"/>
      <c r="BC111" s="52">
        <f>IF(OR(AZ111&lt;(BB108-1.5*BB110),AZ111&gt;(BB109+1.5*BB110)),1,0)</f>
        <v>0</v>
      </c>
      <c r="BD111" s="6"/>
      <c r="BE111" s="6"/>
      <c r="BF111" s="6"/>
      <c r="BG111" s="6"/>
      <c r="BH111" s="6"/>
      <c r="BI111" s="6"/>
      <c r="BJ111" s="6"/>
      <c r="BK111" s="6"/>
      <c r="BL111" s="6"/>
      <c r="BM111" s="6"/>
      <c r="BN111" s="6"/>
      <c r="BO111" s="6"/>
      <c r="BP111" s="6"/>
      <c r="BQ111" s="6"/>
      <c r="BR111" s="6"/>
      <c r="BS111" s="6"/>
    </row>
    <row r="112" spans="1:71" x14ac:dyDescent="0.25">
      <c r="A112" s="6"/>
      <c r="B112" s="6"/>
      <c r="D112" s="51"/>
      <c r="E112" s="25">
        <v>24</v>
      </c>
      <c r="F112" s="6" t="s">
        <v>159</v>
      </c>
      <c r="G112" s="6">
        <v>109</v>
      </c>
      <c r="H112" s="38">
        <v>266.7</v>
      </c>
      <c r="I112" s="38">
        <f t="shared" si="167"/>
        <v>259.62174999999996</v>
      </c>
      <c r="J112" s="38">
        <f t="shared" si="178"/>
        <v>7.0782500000000255</v>
      </c>
      <c r="K112" s="38">
        <v>219.1</v>
      </c>
      <c r="L112" s="38">
        <v>224.9</v>
      </c>
      <c r="M112" s="38">
        <f t="shared" si="233"/>
        <v>5.8000000000000114</v>
      </c>
      <c r="N112" s="38">
        <f t="shared" ref="N112" si="272">AVERAGE(M112:M115)</f>
        <v>3.2249999999999943</v>
      </c>
      <c r="O112" s="38">
        <f t="shared" si="259"/>
        <v>47.599999999999994</v>
      </c>
      <c r="P112" s="38">
        <v>272.3</v>
      </c>
      <c r="Q112" s="38">
        <v>244.9</v>
      </c>
      <c r="R112" s="38">
        <f t="shared" si="169"/>
        <v>20</v>
      </c>
      <c r="S112" s="38">
        <f t="shared" ref="S112" si="273">AVERAGE(R112:R115)</f>
        <v>20.100000000000009</v>
      </c>
      <c r="T112" s="38"/>
      <c r="U112" s="38"/>
      <c r="V112" s="38"/>
      <c r="W112" s="38"/>
      <c r="X112" s="38"/>
      <c r="Y112" s="38"/>
      <c r="Z112" s="38"/>
      <c r="AA112" s="38"/>
      <c r="AB112" s="38"/>
      <c r="AC112" s="38"/>
      <c r="AD112" s="38"/>
      <c r="AE112" s="38"/>
      <c r="AF112" s="38"/>
      <c r="AG112" s="38">
        <f t="shared" si="242"/>
        <v>5.8000000000000114</v>
      </c>
      <c r="AH112" s="38">
        <f t="shared" si="243"/>
        <v>25.800000000000011</v>
      </c>
      <c r="AI112" s="38">
        <v>0.753</v>
      </c>
      <c r="AJ112" s="38">
        <v>1.034</v>
      </c>
      <c r="AK112" s="38">
        <v>2.129</v>
      </c>
      <c r="AL112" s="38">
        <f t="shared" si="196"/>
        <v>0.34199999999999997</v>
      </c>
      <c r="AM112" s="38">
        <v>259.55</v>
      </c>
      <c r="AN112" s="38">
        <f t="shared" si="256"/>
        <v>-7.1749999999951797E-2</v>
      </c>
      <c r="AO112" s="38">
        <v>0</v>
      </c>
      <c r="AP112" s="38">
        <f t="shared" si="185"/>
        <v>0.34199999999999997</v>
      </c>
      <c r="AQ112" s="38">
        <f>AVERAGE(AP112:AP115)</f>
        <v>0.14925000000000002</v>
      </c>
      <c r="AR112" s="38">
        <f>QUARTILE(AP112:AP115,1)</f>
        <v>6.8000000000000116E-2</v>
      </c>
      <c r="AS112" s="6">
        <f>IF(OR(AP112&lt;(AR112-1.5*AR114),AP112&gt;(AR113+1.5*AR114)),1,0)</f>
        <v>0</v>
      </c>
      <c r="AT112" s="38">
        <v>12.5</v>
      </c>
      <c r="AU112" s="45">
        <f t="shared" ref="AU112" si="274">AVERAGE(AT112:AT115)</f>
        <v>13.5</v>
      </c>
      <c r="AV112" s="45">
        <f>QUARTILE(AT112:AT115,1)</f>
        <v>12.875</v>
      </c>
      <c r="AW112" s="6">
        <f>IF(OR(AT112&lt;(AV112-1.5*AV114),AT112&gt;(AV113+1.5*AV114)),1,0)</f>
        <v>0</v>
      </c>
      <c r="AX112" s="38">
        <f t="shared" si="187"/>
        <v>36.549707602339183</v>
      </c>
      <c r="AY112" s="38"/>
      <c r="AZ112" s="44">
        <v>8.25</v>
      </c>
      <c r="BA112" s="45">
        <f>AVERAGE(AZ113:AZ115)</f>
        <v>7.8566666666666665</v>
      </c>
      <c r="BB112" s="45">
        <f>QUARTILE(AZ112:AZ115,1)</f>
        <v>7.8500000000000005</v>
      </c>
      <c r="BC112" s="53">
        <f>IF(OR(AZ112&lt;(BB112-1.5*BB114),AZ112&gt;(BB113+1.5*BB114)),1,0)</f>
        <v>1</v>
      </c>
      <c r="BD112" s="6"/>
      <c r="BE112" s="6"/>
      <c r="BF112" s="6"/>
      <c r="BG112" s="6"/>
      <c r="BH112" s="6"/>
      <c r="BI112" s="6"/>
      <c r="BJ112" s="6"/>
      <c r="BK112" s="6"/>
      <c r="BL112" s="6"/>
      <c r="BM112" s="6"/>
      <c r="BN112" s="6"/>
      <c r="BO112" s="6"/>
      <c r="BP112" s="6"/>
      <c r="BQ112" s="6"/>
      <c r="BR112" s="6"/>
      <c r="BS112" s="6"/>
    </row>
    <row r="113" spans="1:71" x14ac:dyDescent="0.25">
      <c r="A113" s="6"/>
      <c r="B113" s="6"/>
      <c r="D113" s="51"/>
      <c r="E113" s="25"/>
      <c r="F113" s="6" t="s">
        <v>160</v>
      </c>
      <c r="G113" s="6">
        <v>110</v>
      </c>
      <c r="H113" s="38">
        <v>277.8</v>
      </c>
      <c r="I113" s="38">
        <f t="shared" si="167"/>
        <v>270.72174999999999</v>
      </c>
      <c r="J113" s="38">
        <f t="shared" si="178"/>
        <v>7.0782500000000255</v>
      </c>
      <c r="K113" s="38">
        <v>226.9</v>
      </c>
      <c r="L113" s="38">
        <v>228.7</v>
      </c>
      <c r="M113" s="38">
        <f t="shared" si="233"/>
        <v>1.7999999999999829</v>
      </c>
      <c r="N113" s="38">
        <f t="shared" ref="N113" si="275">STDEV(M112:M115)</f>
        <v>1.8661457606521596</v>
      </c>
      <c r="O113" s="38">
        <f t="shared" si="259"/>
        <v>50.900000000000006</v>
      </c>
      <c r="P113" s="38">
        <v>279.60000000000002</v>
      </c>
      <c r="Q113" s="38">
        <v>248.8</v>
      </c>
      <c r="R113" s="38">
        <f t="shared" si="169"/>
        <v>20.100000000000023</v>
      </c>
      <c r="S113" s="38">
        <f t="shared" ref="S113" si="276">STDEV(R112:R115)</f>
        <v>8.1649658092779562E-2</v>
      </c>
      <c r="T113" s="38"/>
      <c r="U113" s="38"/>
      <c r="V113" s="38"/>
      <c r="W113" s="38"/>
      <c r="X113" s="38"/>
      <c r="Y113" s="38"/>
      <c r="Z113" s="38"/>
      <c r="AA113" s="38"/>
      <c r="AB113" s="38"/>
      <c r="AC113" s="38"/>
      <c r="AD113" s="38"/>
      <c r="AE113" s="38"/>
      <c r="AF113" s="38"/>
      <c r="AG113" s="38">
        <f t="shared" si="242"/>
        <v>1.7999999999999829</v>
      </c>
      <c r="AH113" s="38">
        <f t="shared" si="243"/>
        <v>21.900000000000006</v>
      </c>
      <c r="AI113" s="38">
        <v>0.76600000000000001</v>
      </c>
      <c r="AJ113" s="38">
        <v>1.038</v>
      </c>
      <c r="AK113" s="38">
        <v>1.863</v>
      </c>
      <c r="AL113" s="38">
        <f t="shared" si="196"/>
        <v>5.8999999999999941E-2</v>
      </c>
      <c r="AM113" s="38">
        <v>270.67</v>
      </c>
      <c r="AN113" s="38">
        <f t="shared" si="256"/>
        <v>-5.1749999999969987E-2</v>
      </c>
      <c r="AO113" s="38">
        <v>0</v>
      </c>
      <c r="AP113" s="38">
        <f t="shared" si="185"/>
        <v>5.8999999999999941E-2</v>
      </c>
      <c r="AQ113" s="38">
        <f>STDEV(AP112:AP115)</f>
        <v>0.13166719409177063</v>
      </c>
      <c r="AR113" s="38">
        <f>QUARTILE(AP112:AP115,3)</f>
        <v>0.17924999999999999</v>
      </c>
      <c r="AS113" s="6">
        <f>IF(OR(AP113&lt;(AR112-1.5*AR114),AP113&gt;(AR113+1.5*AR114)),1,0)</f>
        <v>0</v>
      </c>
      <c r="AT113" s="38">
        <v>15</v>
      </c>
      <c r="AU113" s="45">
        <f t="shared" ref="AU113" si="277">STDEV(AT112:AT115)</f>
        <v>1.0801234497346435</v>
      </c>
      <c r="AV113" s="45">
        <f>QUARTILE(AT112:AT115,3)</f>
        <v>13.875</v>
      </c>
      <c r="AW113" s="5">
        <f>IF(OR(AT113&lt;(AV112-1.5*AV114),AT113&gt;(AV113+1.5*AV114)),1,0)</f>
        <v>0</v>
      </c>
      <c r="AX113" s="38">
        <f t="shared" si="187"/>
        <v>254.23728813559347</v>
      </c>
      <c r="AY113" s="38"/>
      <c r="AZ113" s="38">
        <v>7.82</v>
      </c>
      <c r="BA113" s="45">
        <f>STDEV(AZ113:AZ115)</f>
        <v>3.5118845842842181E-2</v>
      </c>
      <c r="BB113" s="45">
        <f>QUARTILE(AZ112:AZ115,3)</f>
        <v>7.9799999999999995</v>
      </c>
      <c r="BC113" s="54">
        <f>IF(OR(AZ113&lt;(BB112-1.5*BB114),AZ113&gt;(BB113+1.5*BB114)),1,0)</f>
        <v>0</v>
      </c>
      <c r="BD113" s="6"/>
      <c r="BE113" s="6"/>
      <c r="BF113" s="6"/>
      <c r="BG113" s="6"/>
      <c r="BH113" s="6"/>
      <c r="BI113" s="6"/>
      <c r="BJ113" s="6"/>
      <c r="BK113" s="6"/>
      <c r="BL113" s="6"/>
      <c r="BM113" s="6"/>
      <c r="BN113" s="6"/>
      <c r="BO113" s="6"/>
      <c r="BP113" s="6"/>
      <c r="BQ113" s="6"/>
      <c r="BR113" s="6"/>
      <c r="BS113" s="6"/>
    </row>
    <row r="114" spans="1:71" x14ac:dyDescent="0.25">
      <c r="A114" s="6"/>
      <c r="B114" s="6"/>
      <c r="D114" s="51"/>
      <c r="E114" s="25"/>
      <c r="F114" s="6" t="s">
        <v>161</v>
      </c>
      <c r="G114" s="6">
        <v>111</v>
      </c>
      <c r="H114" s="38">
        <v>277.39999999999998</v>
      </c>
      <c r="I114" s="38">
        <f t="shared" si="167"/>
        <v>270.32174999999995</v>
      </c>
      <c r="J114" s="38">
        <f t="shared" si="178"/>
        <v>7.0782500000000255</v>
      </c>
      <c r="K114" s="38">
        <f>H114-O114</f>
        <v>223.2</v>
      </c>
      <c r="L114" s="38">
        <v>225.1</v>
      </c>
      <c r="M114" s="38">
        <f t="shared" si="233"/>
        <v>1.9000000000000057</v>
      </c>
      <c r="N114" s="38"/>
      <c r="O114" s="38">
        <v>54.2</v>
      </c>
      <c r="P114" s="38">
        <v>279.60000000000002</v>
      </c>
      <c r="Q114" s="38">
        <v>245.2</v>
      </c>
      <c r="R114" s="38">
        <f t="shared" si="169"/>
        <v>20.099999999999994</v>
      </c>
      <c r="S114" s="38"/>
      <c r="T114" s="38"/>
      <c r="U114" s="38"/>
      <c r="V114" s="38"/>
      <c r="W114" s="38"/>
      <c r="X114" s="38"/>
      <c r="Y114" s="38"/>
      <c r="Z114" s="38"/>
      <c r="AA114" s="38"/>
      <c r="AB114" s="38"/>
      <c r="AC114" s="38"/>
      <c r="AD114" s="38"/>
      <c r="AE114" s="38"/>
      <c r="AF114" s="38"/>
      <c r="AG114" s="38">
        <f t="shared" si="242"/>
        <v>1.9000000000000057</v>
      </c>
      <c r="AH114" s="38">
        <f t="shared" si="243"/>
        <v>22</v>
      </c>
      <c r="AI114" s="38">
        <v>0.76800000000000002</v>
      </c>
      <c r="AJ114" s="38">
        <v>1.0349999999999999</v>
      </c>
      <c r="AK114" s="38">
        <v>1.8740000000000001</v>
      </c>
      <c r="AL114" s="38">
        <f t="shared" si="196"/>
        <v>7.1000000000000174E-2</v>
      </c>
      <c r="AM114" s="38">
        <v>270.2</v>
      </c>
      <c r="AN114" s="38">
        <f t="shared" si="256"/>
        <v>-0.12174999999996317</v>
      </c>
      <c r="AO114" s="38">
        <v>0</v>
      </c>
      <c r="AP114" s="38">
        <f t="shared" si="185"/>
        <v>7.1000000000000174E-2</v>
      </c>
      <c r="AQ114" s="38"/>
      <c r="AR114" s="38">
        <f>AR113-AR112</f>
        <v>0.11124999999999988</v>
      </c>
      <c r="AS114" s="6">
        <f>IF(OR(AP114&lt;(AR112-1.5*AR114),AP114&gt;(AR113+1.5*AR114)),1,0)</f>
        <v>0</v>
      </c>
      <c r="AT114" s="38">
        <v>13.5</v>
      </c>
      <c r="AU114" s="45"/>
      <c r="AV114" s="45">
        <f>AV113-AV112</f>
        <v>1</v>
      </c>
      <c r="AW114" s="5">
        <f>IF(OR(AT114&lt;(AV112-1.5*AV114),AT114&gt;(AV113+1.5*AV114)),1,0)</f>
        <v>0</v>
      </c>
      <c r="AX114" s="38">
        <f t="shared" si="187"/>
        <v>190.14084507042207</v>
      </c>
      <c r="AY114" s="38"/>
      <c r="AZ114" s="38">
        <v>7.86</v>
      </c>
      <c r="BA114" s="45"/>
      <c r="BB114" s="45">
        <f>BB113-BB112</f>
        <v>0.12999999999999901</v>
      </c>
      <c r="BC114" s="54">
        <f>IF(OR(AZ114&lt;(BB112-1.5*BB114),AZ114&gt;(BB113+1.5*BB114)),1,0)</f>
        <v>0</v>
      </c>
      <c r="BD114" s="6"/>
      <c r="BE114" s="6"/>
      <c r="BF114" s="6"/>
      <c r="BG114" s="6"/>
      <c r="BH114" s="6"/>
      <c r="BI114" s="6"/>
      <c r="BJ114" s="6"/>
      <c r="BK114" s="6"/>
      <c r="BL114" s="6"/>
      <c r="BM114" s="6"/>
      <c r="BN114" s="6"/>
      <c r="BO114" s="6"/>
      <c r="BP114" s="6"/>
      <c r="BQ114" s="6"/>
      <c r="BR114" s="6"/>
      <c r="BS114" s="6"/>
    </row>
    <row r="115" spans="1:71" x14ac:dyDescent="0.25">
      <c r="A115" s="6"/>
      <c r="B115" s="6"/>
      <c r="C115">
        <v>24</v>
      </c>
      <c r="D115" s="51"/>
      <c r="E115" s="25"/>
      <c r="F115" s="6" t="s">
        <v>162</v>
      </c>
      <c r="G115" s="6">
        <v>112</v>
      </c>
      <c r="H115" s="38">
        <v>284.39999999999998</v>
      </c>
      <c r="I115" s="38">
        <f t="shared" si="167"/>
        <v>277.32174999999995</v>
      </c>
      <c r="J115" s="38">
        <f t="shared" si="178"/>
        <v>7.0782500000000255</v>
      </c>
      <c r="K115" s="38">
        <v>230.8</v>
      </c>
      <c r="L115" s="38">
        <v>234.2</v>
      </c>
      <c r="M115" s="38">
        <f t="shared" si="233"/>
        <v>3.3999999999999773</v>
      </c>
      <c r="N115" s="38"/>
      <c r="O115" s="38">
        <f>H115-K115</f>
        <v>53.599999999999966</v>
      </c>
      <c r="P115" s="38">
        <v>287.89999999999998</v>
      </c>
      <c r="Q115" s="38">
        <v>254.4</v>
      </c>
      <c r="R115" s="38">
        <f t="shared" si="169"/>
        <v>20.200000000000017</v>
      </c>
      <c r="S115" s="38"/>
      <c r="T115" s="38"/>
      <c r="U115" s="38"/>
      <c r="V115" s="38"/>
      <c r="W115" s="38"/>
      <c r="X115" s="38"/>
      <c r="Y115" s="38"/>
      <c r="Z115" s="38"/>
      <c r="AA115" s="38"/>
      <c r="AB115" s="38"/>
      <c r="AC115" s="38"/>
      <c r="AD115" s="38"/>
      <c r="AE115" s="38"/>
      <c r="AF115" s="38"/>
      <c r="AG115" s="38">
        <f t="shared" si="242"/>
        <v>3.3999999999999773</v>
      </c>
      <c r="AH115" s="38">
        <f t="shared" si="243"/>
        <v>23.599999999999994</v>
      </c>
      <c r="AI115" s="38">
        <v>0.73799999999999999</v>
      </c>
      <c r="AJ115" s="38">
        <v>1.0289999999999999</v>
      </c>
      <c r="AK115" s="38">
        <v>1.8919999999999999</v>
      </c>
      <c r="AL115" s="38">
        <f t="shared" si="196"/>
        <v>0.125</v>
      </c>
      <c r="AM115" s="38">
        <v>276.83</v>
      </c>
      <c r="AN115" s="38">
        <f t="shared" si="256"/>
        <v>-0.49174999999996771</v>
      </c>
      <c r="AO115" s="38">
        <v>0</v>
      </c>
      <c r="AP115" s="38">
        <f t="shared" si="185"/>
        <v>0.125</v>
      </c>
      <c r="AQ115" s="38"/>
      <c r="AR115" s="38"/>
      <c r="AS115" s="6">
        <f>IF(OR(AP115&lt;(AR112-1.5*AR114),AP115&gt;(AR113+1.5*AR114)),1,0)</f>
        <v>0</v>
      </c>
      <c r="AT115" s="38">
        <v>13</v>
      </c>
      <c r="AU115" s="45"/>
      <c r="AV115" s="45"/>
      <c r="AW115" s="5">
        <f>IF(OR(AT115&lt;(AV112-1.5*AV114),AT115&gt;(AV113+1.5*AV114)),1,0)</f>
        <v>0</v>
      </c>
      <c r="AX115" s="38">
        <f t="shared" si="187"/>
        <v>104</v>
      </c>
      <c r="AY115" s="38"/>
      <c r="AZ115" s="38">
        <v>7.89</v>
      </c>
      <c r="BA115" s="45"/>
      <c r="BB115" s="45"/>
      <c r="BC115" s="54">
        <f>IF(OR(AZ115&lt;(BB112-1.5*BB114),AZ115&gt;(BB113+1.5*BB114)),1,0)</f>
        <v>0</v>
      </c>
      <c r="BD115" s="6"/>
      <c r="BE115" s="6"/>
      <c r="BF115" s="6"/>
      <c r="BG115" s="6"/>
      <c r="BH115" s="6"/>
      <c r="BI115" s="6"/>
      <c r="BJ115" s="6"/>
      <c r="BK115" s="6"/>
      <c r="BL115" s="6"/>
      <c r="BM115" s="6"/>
      <c r="BN115" s="6"/>
      <c r="BO115" s="6"/>
      <c r="BP115" s="6"/>
      <c r="BQ115" s="6"/>
      <c r="BR115" s="6"/>
      <c r="BS115" s="6"/>
    </row>
    <row r="116" spans="1:71" x14ac:dyDescent="0.25">
      <c r="A116" s="6"/>
      <c r="B116" s="6"/>
      <c r="D116" s="51"/>
      <c r="E116" s="33">
        <v>48</v>
      </c>
      <c r="F116" s="32" t="s">
        <v>163</v>
      </c>
      <c r="G116" s="32">
        <v>113</v>
      </c>
      <c r="H116" s="37">
        <v>282.3</v>
      </c>
      <c r="I116" s="37">
        <f t="shared" si="167"/>
        <v>275.22174999999999</v>
      </c>
      <c r="J116" s="37">
        <f t="shared" si="178"/>
        <v>7.0782500000000255</v>
      </c>
      <c r="K116" s="37">
        <v>228.9</v>
      </c>
      <c r="L116" s="37">
        <v>230.6</v>
      </c>
      <c r="M116" s="37">
        <f t="shared" si="233"/>
        <v>1.6999999999999886</v>
      </c>
      <c r="N116" s="37">
        <f t="shared" ref="N116" si="278">AVERAGE(M116:M119)</f>
        <v>2.1499999999999986</v>
      </c>
      <c r="O116" s="37">
        <f>H116-K116</f>
        <v>53.400000000000006</v>
      </c>
      <c r="P116" s="37">
        <v>284</v>
      </c>
      <c r="Q116" s="37">
        <v>250.4</v>
      </c>
      <c r="R116" s="37">
        <f t="shared" si="169"/>
        <v>19.800000000000011</v>
      </c>
      <c r="S116" s="37">
        <f t="shared" ref="S116" si="279">AVERAGE(R116:R119)</f>
        <v>20.024999999999999</v>
      </c>
      <c r="T116" s="37"/>
      <c r="U116" s="37"/>
      <c r="V116" s="37"/>
      <c r="W116" s="37"/>
      <c r="X116" s="37"/>
      <c r="Y116" s="37"/>
      <c r="Z116" s="37"/>
      <c r="AA116" s="37"/>
      <c r="AB116" s="37"/>
      <c r="AC116" s="37"/>
      <c r="AD116" s="37"/>
      <c r="AE116" s="37"/>
      <c r="AF116" s="37"/>
      <c r="AG116" s="37">
        <f t="shared" si="242"/>
        <v>1.6999999999999886</v>
      </c>
      <c r="AH116" s="37">
        <f t="shared" si="243"/>
        <v>21.5</v>
      </c>
      <c r="AI116" s="37">
        <v>0.77700000000000002</v>
      </c>
      <c r="AJ116" s="37">
        <v>1.038</v>
      </c>
      <c r="AK116" s="37">
        <v>1.911</v>
      </c>
      <c r="AL116" s="37">
        <f t="shared" si="196"/>
        <v>9.5999999999999974E-2</v>
      </c>
      <c r="AM116" s="37">
        <v>275.17</v>
      </c>
      <c r="AN116" s="37">
        <f t="shared" si="256"/>
        <v>-5.1749999999969987E-2</v>
      </c>
      <c r="AO116" s="37">
        <v>0</v>
      </c>
      <c r="AP116" s="37">
        <f t="shared" si="185"/>
        <v>9.5999999999999974E-2</v>
      </c>
      <c r="AQ116" s="37">
        <f>AVERAGE(AP116:AP117,AP119)</f>
        <v>0.11333333333333336</v>
      </c>
      <c r="AR116" s="37">
        <f>QUARTILE(AP116:AP119,1)</f>
        <v>0.11400000000000007</v>
      </c>
      <c r="AS116" s="32">
        <f>IF(OR(AP116&lt;(AR116-1.5*AR118),AP116&gt;(AR117+1.5*AR118)),1,0)</f>
        <v>0</v>
      </c>
      <c r="AT116" s="37">
        <v>14.5</v>
      </c>
      <c r="AU116" s="37">
        <f t="shared" ref="AU116" si="280">AVERAGE(AT116:AT119)</f>
        <v>13.75</v>
      </c>
      <c r="AV116" s="37">
        <f>QUARTILE(AT116:AT119,1)</f>
        <v>13.125</v>
      </c>
      <c r="AW116" s="32">
        <f>IF(OR(AT116&lt;(AV116-1.5*AV118),AT116&gt;(AV117+1.5*AV118)),1,0)</f>
        <v>0</v>
      </c>
      <c r="AX116" s="37">
        <f t="shared" si="187"/>
        <v>151.04166666666671</v>
      </c>
      <c r="AY116" s="37"/>
      <c r="AZ116" s="37">
        <v>7.84</v>
      </c>
      <c r="BA116" s="37">
        <f>AVERAGE(AZ116,AZ118:AZ119)</f>
        <v>7.833333333333333</v>
      </c>
      <c r="BB116" s="37">
        <f>QUARTILE(AZ116:AZ119,1)</f>
        <v>7.835</v>
      </c>
      <c r="BC116" s="52">
        <f>IF(OR(AZ116&lt;(BB116-1.5*BB118),AZ116&gt;(BB117+1.5*BB118)),1,0)</f>
        <v>0</v>
      </c>
      <c r="BD116" s="6"/>
      <c r="BE116" s="6"/>
      <c r="BF116" s="6"/>
      <c r="BG116" s="6"/>
      <c r="BH116" s="6"/>
      <c r="BI116" s="6"/>
      <c r="BJ116" s="6"/>
      <c r="BK116" s="6"/>
      <c r="BL116" s="6"/>
      <c r="BM116" s="6"/>
      <c r="BN116" s="6"/>
      <c r="BO116" s="6"/>
      <c r="BP116" s="6"/>
      <c r="BQ116" s="6"/>
      <c r="BR116" s="6"/>
      <c r="BS116" s="6"/>
    </row>
    <row r="117" spans="1:71" x14ac:dyDescent="0.25">
      <c r="A117" s="6"/>
      <c r="B117" s="6"/>
      <c r="D117" s="51"/>
      <c r="E117" s="33"/>
      <c r="F117" s="32" t="s">
        <v>164</v>
      </c>
      <c r="G117" s="32">
        <v>114</v>
      </c>
      <c r="H117" s="37">
        <v>271.5</v>
      </c>
      <c r="I117" s="37">
        <f t="shared" si="167"/>
        <v>264.42174999999997</v>
      </c>
      <c r="J117" s="37">
        <f t="shared" si="178"/>
        <v>7.0782500000000255</v>
      </c>
      <c r="K117" s="37">
        <v>220.9</v>
      </c>
      <c r="L117" s="37">
        <v>223.4</v>
      </c>
      <c r="M117" s="37">
        <f t="shared" si="233"/>
        <v>2.5</v>
      </c>
      <c r="N117" s="37">
        <f t="shared" ref="N117" si="281">STDEV(M116:M119)</f>
        <v>0.34156502553199253</v>
      </c>
      <c r="O117" s="37">
        <f>H117-K117</f>
        <v>50.599999999999994</v>
      </c>
      <c r="P117" s="37">
        <v>274.10000000000002</v>
      </c>
      <c r="Q117" s="37">
        <v>243.4</v>
      </c>
      <c r="R117" s="37">
        <f t="shared" si="169"/>
        <v>20</v>
      </c>
      <c r="S117" s="37">
        <f t="shared" ref="S117" si="282">STDEV(R116:R119)</f>
        <v>0.17078251276598361</v>
      </c>
      <c r="T117" s="37"/>
      <c r="U117" s="37"/>
      <c r="V117" s="37"/>
      <c r="W117" s="37"/>
      <c r="X117" s="37"/>
      <c r="Y117" s="37"/>
      <c r="Z117" s="37"/>
      <c r="AA117" s="37"/>
      <c r="AB117" s="37"/>
      <c r="AC117" s="37"/>
      <c r="AD117" s="37"/>
      <c r="AE117" s="37"/>
      <c r="AF117" s="37"/>
      <c r="AG117" s="37">
        <f t="shared" si="242"/>
        <v>2.5</v>
      </c>
      <c r="AH117" s="37">
        <f t="shared" si="243"/>
        <v>22.5</v>
      </c>
      <c r="AI117" s="37">
        <v>0.78700000000000003</v>
      </c>
      <c r="AJ117" s="37">
        <v>1.034</v>
      </c>
      <c r="AK117" s="37">
        <v>1.9450000000000001</v>
      </c>
      <c r="AL117" s="37">
        <f t="shared" si="196"/>
        <v>0.124</v>
      </c>
      <c r="AM117" s="37">
        <v>264.12</v>
      </c>
      <c r="AN117" s="37">
        <f t="shared" si="256"/>
        <v>-0.30174999999996999</v>
      </c>
      <c r="AO117" s="37">
        <v>0</v>
      </c>
      <c r="AP117" s="37">
        <f t="shared" si="185"/>
        <v>0.124</v>
      </c>
      <c r="AQ117" s="37">
        <f>STDEV(AP116:AP117,AP119)</f>
        <v>1.5143755588800781E-2</v>
      </c>
      <c r="AR117" s="37">
        <f>QUARTILE(AP116:AP119,3)</f>
        <v>0.13406250000000861</v>
      </c>
      <c r="AS117" s="32">
        <f>IF(OR(AP117&lt;(AR116-1.5*AR118),AP117&gt;(AR117+1.5*AR118)),1,0)</f>
        <v>0</v>
      </c>
      <c r="AT117" s="37">
        <v>13.5</v>
      </c>
      <c r="AU117" s="37">
        <f t="shared" ref="AU117" si="283">STDEV(AT116:AT119)</f>
        <v>1.3228756555322954</v>
      </c>
      <c r="AV117" s="37">
        <f>QUARTILE(AT116:AT119,3)</f>
        <v>14.625</v>
      </c>
      <c r="AW117" s="32">
        <f>IF(OR(AT117&lt;(AV116-1.5*AV118),AT117&gt;(AV117+1.5*AV118)),1,0)</f>
        <v>0</v>
      </c>
      <c r="AX117" s="37">
        <f t="shared" si="187"/>
        <v>108.87096774193549</v>
      </c>
      <c r="AY117" s="37"/>
      <c r="AZ117" s="44">
        <v>7.93</v>
      </c>
      <c r="BA117" s="37">
        <f>STDEV(AZ116,AZ118:AZ119)</f>
        <v>1.154700538379227E-2</v>
      </c>
      <c r="BB117" s="37">
        <f>QUARTILE(AZ116:AZ119,3)</f>
        <v>7.8624999999999998</v>
      </c>
      <c r="BC117" s="53">
        <f>IF(OR(AZ117&lt;(BB116-1.5*BB118),AZ117&gt;(BB117+1.5*BB118)),1,0)</f>
        <v>1</v>
      </c>
      <c r="BD117" s="6"/>
      <c r="BE117" s="6"/>
      <c r="BF117" s="6"/>
      <c r="BG117" s="6"/>
      <c r="BH117" s="6"/>
      <c r="BI117" s="6"/>
      <c r="BJ117" s="6"/>
      <c r="BK117" s="6"/>
      <c r="BL117" s="6"/>
      <c r="BM117" s="6"/>
      <c r="BN117" s="6"/>
      <c r="BO117" s="6"/>
      <c r="BP117" s="6"/>
      <c r="BQ117" s="6"/>
      <c r="BR117" s="6"/>
      <c r="BS117" s="6"/>
    </row>
    <row r="118" spans="1:71" x14ac:dyDescent="0.25">
      <c r="A118" s="6"/>
      <c r="B118" s="6"/>
      <c r="D118" s="51"/>
      <c r="E118" s="33"/>
      <c r="F118" s="32" t="s">
        <v>165</v>
      </c>
      <c r="G118" s="32">
        <v>115</v>
      </c>
      <c r="H118" s="37">
        <v>277.7</v>
      </c>
      <c r="I118" s="37">
        <f t="shared" si="167"/>
        <v>270.62174999999996</v>
      </c>
      <c r="J118" s="37">
        <f t="shared" si="178"/>
        <v>7.0782500000000255</v>
      </c>
      <c r="K118" s="37">
        <v>227.4</v>
      </c>
      <c r="L118" s="37">
        <v>229.5</v>
      </c>
      <c r="M118" s="37">
        <f t="shared" si="233"/>
        <v>2.0999999999999943</v>
      </c>
      <c r="N118" s="37"/>
      <c r="O118" s="37">
        <f>H118-K118</f>
        <v>50.299999999999983</v>
      </c>
      <c r="P118" s="37">
        <v>279.8</v>
      </c>
      <c r="Q118" s="37">
        <v>249.6</v>
      </c>
      <c r="R118" s="37">
        <f t="shared" si="169"/>
        <v>20.099999999999994</v>
      </c>
      <c r="S118" s="37"/>
      <c r="T118" s="37"/>
      <c r="U118" s="37"/>
      <c r="V118" s="37"/>
      <c r="W118" s="37"/>
      <c r="X118" s="37"/>
      <c r="Y118" s="37"/>
      <c r="Z118" s="37"/>
      <c r="AA118" s="37"/>
      <c r="AB118" s="37"/>
      <c r="AC118" s="37"/>
      <c r="AD118" s="37"/>
      <c r="AE118" s="37"/>
      <c r="AF118" s="37"/>
      <c r="AG118" s="37">
        <f t="shared" si="242"/>
        <v>2.0999999999999943</v>
      </c>
      <c r="AH118" s="37">
        <f t="shared" si="243"/>
        <v>22.199999999999989</v>
      </c>
      <c r="AI118" s="37">
        <f>0.772+0.781</f>
        <v>1.5529999999999999</v>
      </c>
      <c r="AJ118" s="37">
        <v>1.026</v>
      </c>
      <c r="AK118" s="37">
        <v>2.6749999999999998</v>
      </c>
      <c r="AL118" s="37">
        <f t="shared" si="196"/>
        <v>9.5999999999999863E-2</v>
      </c>
      <c r="AM118" s="37">
        <v>270.69</v>
      </c>
      <c r="AN118" s="37">
        <f t="shared" si="256"/>
        <v>6.8250000000034561E-2</v>
      </c>
      <c r="AO118" s="37">
        <f t="shared" si="184"/>
        <v>6.8250000000034561E-2</v>
      </c>
      <c r="AP118" s="44">
        <f t="shared" si="185"/>
        <v>0.16425000000003442</v>
      </c>
      <c r="AQ118" s="37"/>
      <c r="AR118" s="37">
        <f>AR117-AR116</f>
        <v>2.0062500000008532E-2</v>
      </c>
      <c r="AS118" s="9">
        <f>IF(OR(AP118&lt;(AR116-1.5*AR118),AP118&gt;(AR117+1.5*AR118)),1,0)</f>
        <v>1</v>
      </c>
      <c r="AT118" s="37">
        <v>15</v>
      </c>
      <c r="AU118" s="37"/>
      <c r="AV118" s="37">
        <f>AV117-AV116</f>
        <v>1.5</v>
      </c>
      <c r="AW118" s="32">
        <f>IF(OR(AT118&lt;(AV116-1.5*AV118),AT118&gt;(AV117+1.5*AV118)),1,0)</f>
        <v>0</v>
      </c>
      <c r="AX118" s="44">
        <f t="shared" si="187"/>
        <v>91.324200913222867</v>
      </c>
      <c r="AY118" s="37"/>
      <c r="AZ118" s="37">
        <v>7.82</v>
      </c>
      <c r="BA118" s="37"/>
      <c r="BB118" s="37">
        <f>BB117-BB116</f>
        <v>2.7499999999999858E-2</v>
      </c>
      <c r="BC118" s="52">
        <f>IF(OR(AZ118&lt;(BB116-1.5*BB118),AZ118&gt;(BB117+1.5*BB118)),1,0)</f>
        <v>0</v>
      </c>
      <c r="BD118" s="6"/>
      <c r="BE118" s="6"/>
      <c r="BF118" s="6"/>
      <c r="BG118" s="6"/>
      <c r="BH118" s="6"/>
      <c r="BI118" s="6"/>
      <c r="BJ118" s="6"/>
      <c r="BK118" s="6"/>
      <c r="BL118" s="6"/>
      <c r="BM118" s="6"/>
      <c r="BN118" s="6"/>
      <c r="BO118" s="6"/>
      <c r="BP118" s="6"/>
      <c r="BQ118" s="6"/>
      <c r="BR118" s="6"/>
      <c r="BS118" s="6"/>
    </row>
    <row r="119" spans="1:71" x14ac:dyDescent="0.25">
      <c r="A119" s="6"/>
      <c r="B119" s="6"/>
      <c r="C119">
        <v>48</v>
      </c>
      <c r="D119" s="51"/>
      <c r="E119" s="33"/>
      <c r="F119" s="32" t="s">
        <v>166</v>
      </c>
      <c r="G119" s="32">
        <v>116</v>
      </c>
      <c r="H119" s="37">
        <v>276.2</v>
      </c>
      <c r="I119" s="37">
        <f t="shared" si="167"/>
        <v>269.12174999999996</v>
      </c>
      <c r="J119" s="37">
        <f t="shared" si="178"/>
        <v>7.0782500000000255</v>
      </c>
      <c r="K119" s="37">
        <v>222.5</v>
      </c>
      <c r="L119" s="37">
        <v>224.8</v>
      </c>
      <c r="M119" s="37">
        <f t="shared" si="233"/>
        <v>2.3000000000000114</v>
      </c>
      <c r="N119" s="37"/>
      <c r="O119" s="37">
        <f>H119-K119</f>
        <v>53.699999999999989</v>
      </c>
      <c r="P119" s="37">
        <v>278.5</v>
      </c>
      <c r="Q119" s="37">
        <v>245</v>
      </c>
      <c r="R119" s="37">
        <f t="shared" si="169"/>
        <v>20.199999999999989</v>
      </c>
      <c r="S119" s="37"/>
      <c r="T119" s="37"/>
      <c r="U119" s="37"/>
      <c r="V119" s="37"/>
      <c r="W119" s="37"/>
      <c r="X119" s="37"/>
      <c r="Y119" s="37"/>
      <c r="Z119" s="37"/>
      <c r="AA119" s="37"/>
      <c r="AB119" s="37"/>
      <c r="AC119" s="37"/>
      <c r="AD119" s="37"/>
      <c r="AE119" s="37"/>
      <c r="AF119" s="37"/>
      <c r="AG119" s="37">
        <f t="shared" si="242"/>
        <v>2.3000000000000114</v>
      </c>
      <c r="AH119" s="37">
        <f t="shared" si="243"/>
        <v>22.5</v>
      </c>
      <c r="AI119" s="37">
        <f>0.769+0.788</f>
        <v>1.5569999999999999</v>
      </c>
      <c r="AJ119" s="37">
        <v>1.048</v>
      </c>
      <c r="AK119" s="37">
        <v>2.7250000000000001</v>
      </c>
      <c r="AL119" s="37">
        <f t="shared" si="196"/>
        <v>0.12000000000000011</v>
      </c>
      <c r="AM119" s="37">
        <v>268.98</v>
      </c>
      <c r="AN119" s="37">
        <f t="shared" si="256"/>
        <v>-0.14174999999994498</v>
      </c>
      <c r="AO119" s="37">
        <v>0</v>
      </c>
      <c r="AP119" s="37">
        <f t="shared" si="185"/>
        <v>0.12000000000000011</v>
      </c>
      <c r="AQ119" s="37"/>
      <c r="AR119" s="37"/>
      <c r="AS119" s="32">
        <f>IF(OR(AP119&lt;(AR116-1.5*AR118),AP119&gt;(AR117+1.5*AR118)),1,0)</f>
        <v>0</v>
      </c>
      <c r="AT119" s="37">
        <v>12</v>
      </c>
      <c r="AU119" s="37"/>
      <c r="AV119" s="37"/>
      <c r="AW119" s="32">
        <f>IF(OR(AT119&lt;(AV116-1.5*AV118),AT119&gt;(AV117+1.5*AV118)),1,0)</f>
        <v>0</v>
      </c>
      <c r="AX119" s="37">
        <f t="shared" si="187"/>
        <v>99.999999999999915</v>
      </c>
      <c r="AY119" s="37"/>
      <c r="AZ119" s="37">
        <v>7.84</v>
      </c>
      <c r="BA119" s="37"/>
      <c r="BB119" s="37"/>
      <c r="BC119" s="52">
        <f>IF(OR(AZ119&lt;(BB116-1.5*BB118),AZ119&gt;(BB117+1.5*BB118)),1,0)</f>
        <v>0</v>
      </c>
      <c r="BD119" s="6"/>
      <c r="BE119" s="6"/>
      <c r="BF119" s="6"/>
      <c r="BG119" s="6"/>
      <c r="BH119" s="6"/>
      <c r="BI119" s="6"/>
      <c r="BJ119" s="6"/>
      <c r="BK119" s="6"/>
      <c r="BL119" s="6"/>
      <c r="BM119" s="6"/>
      <c r="BN119" s="6"/>
      <c r="BO119" s="6"/>
      <c r="BP119" s="6"/>
      <c r="BQ119" s="6"/>
      <c r="BR119" s="6"/>
      <c r="BS119" s="6"/>
    </row>
    <row r="120" spans="1:71" x14ac:dyDescent="0.25">
      <c r="A120" s="6"/>
      <c r="B120" s="6"/>
      <c r="D120" s="51"/>
      <c r="E120" s="25">
        <v>72</v>
      </c>
      <c r="F120" s="6" t="s">
        <v>167</v>
      </c>
      <c r="G120" s="6">
        <v>117</v>
      </c>
      <c r="H120" s="38">
        <v>273.8</v>
      </c>
      <c r="I120" s="38">
        <f t="shared" si="167"/>
        <v>266.72174999999999</v>
      </c>
      <c r="J120" s="38">
        <f t="shared" si="178"/>
        <v>7.0782500000000255</v>
      </c>
      <c r="K120" s="38">
        <f>H120-O120</f>
        <v>231.20000000000002</v>
      </c>
      <c r="L120" s="38">
        <v>233.4</v>
      </c>
      <c r="M120" s="38">
        <f t="shared" si="233"/>
        <v>2.1999999999999886</v>
      </c>
      <c r="N120" s="38">
        <f t="shared" ref="N120" si="284">AVERAGE(M120:M123)</f>
        <v>2.875</v>
      </c>
      <c r="O120" s="38">
        <v>42.6</v>
      </c>
      <c r="P120" s="38">
        <v>276</v>
      </c>
      <c r="Q120" s="38">
        <v>253.6</v>
      </c>
      <c r="R120" s="38">
        <f t="shared" si="169"/>
        <v>20.199999999999989</v>
      </c>
      <c r="S120" s="38">
        <f t="shared" ref="S120" si="285">AVERAGE(R120:R123)</f>
        <v>20.099999999999994</v>
      </c>
      <c r="T120" s="38"/>
      <c r="U120" s="38"/>
      <c r="V120" s="38"/>
      <c r="W120" s="38"/>
      <c r="X120" s="38"/>
      <c r="Y120" s="38"/>
      <c r="Z120" s="38"/>
      <c r="AA120" s="38"/>
      <c r="AB120" s="38"/>
      <c r="AC120" s="38"/>
      <c r="AD120" s="38"/>
      <c r="AE120" s="38"/>
      <c r="AF120" s="38"/>
      <c r="AG120" s="38">
        <f t="shared" si="242"/>
        <v>2.1999999999999886</v>
      </c>
      <c r="AH120" s="38">
        <f t="shared" si="243"/>
        <v>22.399999999999977</v>
      </c>
      <c r="AI120" s="38">
        <v>0.79</v>
      </c>
      <c r="AJ120" s="38">
        <v>1.032</v>
      </c>
      <c r="AK120" s="38">
        <v>1.9510000000000001</v>
      </c>
      <c r="AL120" s="38">
        <f t="shared" si="196"/>
        <v>0.129</v>
      </c>
      <c r="AM120" s="38">
        <v>266.57</v>
      </c>
      <c r="AN120" s="38">
        <f t="shared" si="256"/>
        <v>-0.15174999999999272</v>
      </c>
      <c r="AO120" s="38">
        <v>0</v>
      </c>
      <c r="AP120" s="38">
        <f t="shared" si="185"/>
        <v>0.129</v>
      </c>
      <c r="AQ120" s="38">
        <f>AVERAGE(AP120:AP123)</f>
        <v>0.17906250000000637</v>
      </c>
      <c r="AR120" s="38">
        <f>QUARTILE(AP120:AP123,1)</f>
        <v>0.13875000000000001</v>
      </c>
      <c r="AS120" s="6">
        <f>IF(OR(AP120&lt;(AR120-1.5*AR122),AP120&gt;(AR121+1.5*AR122)),1,0)</f>
        <v>0</v>
      </c>
      <c r="AT120" s="38">
        <v>16.5</v>
      </c>
      <c r="AU120" s="45">
        <f t="shared" ref="AU120:BA120" si="286">AVERAGE(AT120:AT123)</f>
        <v>14.25</v>
      </c>
      <c r="AV120" s="45">
        <f>QUARTILE(AT120:AT123,1)</f>
        <v>12.875</v>
      </c>
      <c r="AW120" s="5">
        <f>IF(OR(AT120&lt;(AV120-1.5*AV122),AT120&gt;(AV121+1.5*AV122)),1,0)</f>
        <v>0</v>
      </c>
      <c r="AX120" s="38">
        <f t="shared" si="187"/>
        <v>127.90697674418604</v>
      </c>
      <c r="AY120" s="38"/>
      <c r="AZ120" s="38">
        <v>7.57</v>
      </c>
      <c r="BA120" s="45">
        <f t="shared" si="286"/>
        <v>7.7200000000000006</v>
      </c>
      <c r="BB120" s="45">
        <f>QUARTILE(AZ120:AZ123,1)</f>
        <v>7.66</v>
      </c>
      <c r="BC120" s="54">
        <f>IF(OR(AZ120&lt;(BB120-1.5*BB122),AZ120&gt;(BB121+1.5*BB122)),1,0)</f>
        <v>0</v>
      </c>
      <c r="BD120" s="6"/>
      <c r="BE120" s="6"/>
      <c r="BF120" s="6"/>
      <c r="BG120" s="6"/>
      <c r="BH120" s="6"/>
      <c r="BI120" s="6"/>
      <c r="BJ120" s="6"/>
      <c r="BK120" s="6"/>
      <c r="BL120" s="6"/>
      <c r="BM120" s="6"/>
      <c r="BN120" s="6"/>
      <c r="BO120" s="6"/>
      <c r="BP120" s="6"/>
      <c r="BQ120" s="6"/>
      <c r="BR120" s="6"/>
      <c r="BS120" s="6"/>
    </row>
    <row r="121" spans="1:71" x14ac:dyDescent="0.25">
      <c r="A121" s="6"/>
      <c r="B121" s="6"/>
      <c r="D121" s="51"/>
      <c r="E121" s="25"/>
      <c r="F121" s="6" t="s">
        <v>168</v>
      </c>
      <c r="G121" s="6">
        <v>118</v>
      </c>
      <c r="H121" s="38">
        <v>271.39999999999998</v>
      </c>
      <c r="I121" s="38">
        <f t="shared" si="167"/>
        <v>264.32174999999995</v>
      </c>
      <c r="J121" s="38">
        <f t="shared" si="178"/>
        <v>7.0782500000000255</v>
      </c>
      <c r="K121" s="38">
        <v>217.6</v>
      </c>
      <c r="L121" s="38">
        <v>221.1</v>
      </c>
      <c r="M121" s="38">
        <f t="shared" si="233"/>
        <v>3.5</v>
      </c>
      <c r="N121" s="38">
        <f t="shared" ref="N121" si="287">STDEV(M120:M123)</f>
        <v>0.78049129826453678</v>
      </c>
      <c r="O121" s="38">
        <f>H121-K121</f>
        <v>53.799999999999983</v>
      </c>
      <c r="P121" s="38">
        <v>274.89999999999998</v>
      </c>
      <c r="Q121" s="38">
        <v>241.1</v>
      </c>
      <c r="R121" s="38">
        <f t="shared" si="169"/>
        <v>20</v>
      </c>
      <c r="S121" s="38">
        <f t="shared" ref="S121" si="288">STDEV(R120:R123)</f>
        <v>0.11547005383791858</v>
      </c>
      <c r="T121" s="38"/>
      <c r="U121" s="38"/>
      <c r="V121" s="38"/>
      <c r="W121" s="38"/>
      <c r="X121" s="38"/>
      <c r="Y121" s="38"/>
      <c r="Z121" s="38"/>
      <c r="AA121" s="38"/>
      <c r="AB121" s="38"/>
      <c r="AC121" s="38"/>
      <c r="AD121" s="38"/>
      <c r="AE121" s="38"/>
      <c r="AF121" s="38"/>
      <c r="AG121" s="38">
        <f t="shared" si="242"/>
        <v>3.5</v>
      </c>
      <c r="AH121" s="38">
        <f t="shared" si="243"/>
        <v>23.5</v>
      </c>
      <c r="AI121" s="38">
        <v>0.78700000000000003</v>
      </c>
      <c r="AJ121" s="38">
        <v>1.038</v>
      </c>
      <c r="AK121" s="38">
        <v>1.9990000000000001</v>
      </c>
      <c r="AL121" s="38">
        <f t="shared" si="196"/>
        <v>0.17400000000000004</v>
      </c>
      <c r="AM121" s="38">
        <v>264.39999999999998</v>
      </c>
      <c r="AN121" s="38">
        <f t="shared" si="256"/>
        <v>7.8250000000025466E-2</v>
      </c>
      <c r="AO121" s="38">
        <f t="shared" si="184"/>
        <v>7.8250000000025466E-2</v>
      </c>
      <c r="AP121" s="38">
        <f t="shared" si="185"/>
        <v>0.25225000000002551</v>
      </c>
      <c r="AQ121" s="38">
        <f>STDEV(AP120:AP123)</f>
        <v>5.6067063638122243E-2</v>
      </c>
      <c r="AR121" s="38">
        <f>QUARTILE(AP120:AP123,3)</f>
        <v>0.20781250000000634</v>
      </c>
      <c r="AS121" s="6">
        <f>IF(OR(AP121&lt;(AR120-1.5*AR122),AP121&gt;(AR121+1.5*AR122)),1,0)</f>
        <v>0</v>
      </c>
      <c r="AT121" s="38">
        <v>15</v>
      </c>
      <c r="AU121" s="45">
        <f t="shared" ref="AU121:BA121" si="289">STDEV(AT120:AT123)</f>
        <v>1.8484227510682361</v>
      </c>
      <c r="AV121" s="45">
        <f>QUARTILE(AT120:AT123,3)</f>
        <v>15.375</v>
      </c>
      <c r="AW121" s="5">
        <f>IF(OR(AT121&lt;(AV120-1.5*AV122),AT121&gt;(AV121+1.5*AV122)),1,0)</f>
        <v>0</v>
      </c>
      <c r="AX121" s="38">
        <f t="shared" si="187"/>
        <v>59.464816650142652</v>
      </c>
      <c r="AY121" s="38"/>
      <c r="AZ121" s="38">
        <v>7.87</v>
      </c>
      <c r="BA121" s="45">
        <f t="shared" si="289"/>
        <v>0.12489995996796786</v>
      </c>
      <c r="BB121" s="45">
        <f>QUARTILE(AZ120:AZ123,3)</f>
        <v>7.78</v>
      </c>
      <c r="BC121" s="54">
        <f>IF(OR(AZ121&lt;(BB120-1.5*BB122),AZ121&gt;(BB121+1.5*BB122)),1,0)</f>
        <v>0</v>
      </c>
      <c r="BD121" s="6"/>
      <c r="BE121" s="6"/>
      <c r="BF121" s="6"/>
      <c r="BG121" s="6"/>
      <c r="BH121" s="6"/>
      <c r="BI121" s="6"/>
      <c r="BJ121" s="6"/>
      <c r="BK121" s="6"/>
      <c r="BL121" s="6"/>
      <c r="BM121" s="6"/>
      <c r="BN121" s="6"/>
      <c r="BO121" s="6"/>
      <c r="BP121" s="6"/>
      <c r="BQ121" s="6"/>
      <c r="BR121" s="6"/>
      <c r="BS121" s="6"/>
    </row>
    <row r="122" spans="1:71" x14ac:dyDescent="0.25">
      <c r="A122" s="6"/>
      <c r="B122" s="6"/>
      <c r="D122" s="51"/>
      <c r="E122" s="25"/>
      <c r="F122" s="6" t="s">
        <v>169</v>
      </c>
      <c r="G122" s="6">
        <v>119</v>
      </c>
      <c r="H122" s="38">
        <v>272.89999999999998</v>
      </c>
      <c r="I122" s="38">
        <f t="shared" si="167"/>
        <v>265.82174999999995</v>
      </c>
      <c r="J122" s="38">
        <f t="shared" si="178"/>
        <v>7.0782500000000255</v>
      </c>
      <c r="K122" s="38">
        <f>H122-O122</f>
        <v>219.89999999999998</v>
      </c>
      <c r="L122" s="38">
        <v>222.1</v>
      </c>
      <c r="M122" s="38">
        <f t="shared" si="233"/>
        <v>2.2000000000000171</v>
      </c>
      <c r="N122" s="38"/>
      <c r="O122" s="38">
        <v>53</v>
      </c>
      <c r="P122" s="38">
        <v>275.2</v>
      </c>
      <c r="Q122" s="38">
        <v>242.1</v>
      </c>
      <c r="R122" s="38">
        <f t="shared" si="169"/>
        <v>20</v>
      </c>
      <c r="S122" s="38"/>
      <c r="T122" s="38"/>
      <c r="U122" s="38"/>
      <c r="V122" s="38"/>
      <c r="W122" s="38"/>
      <c r="X122" s="38"/>
      <c r="Y122" s="38"/>
      <c r="Z122" s="38"/>
      <c r="AA122" s="38"/>
      <c r="AB122" s="38"/>
      <c r="AC122" s="38"/>
      <c r="AD122" s="38"/>
      <c r="AE122" s="38"/>
      <c r="AF122" s="38"/>
      <c r="AG122" s="38">
        <f t="shared" si="242"/>
        <v>2.2000000000000171</v>
      </c>
      <c r="AH122" s="38">
        <f t="shared" si="243"/>
        <v>22.200000000000017</v>
      </c>
      <c r="AI122" s="38">
        <v>0.77100000000000002</v>
      </c>
      <c r="AJ122" s="38">
        <v>1.01</v>
      </c>
      <c r="AK122" s="38">
        <v>1.923</v>
      </c>
      <c r="AL122" s="38">
        <f t="shared" si="196"/>
        <v>0.14200000000000002</v>
      </c>
      <c r="AM122" s="38">
        <v>265.69</v>
      </c>
      <c r="AN122" s="38">
        <f t="shared" si="256"/>
        <v>-0.13174999999995407</v>
      </c>
      <c r="AO122" s="38">
        <v>0</v>
      </c>
      <c r="AP122" s="38">
        <f t="shared" si="185"/>
        <v>0.14200000000000002</v>
      </c>
      <c r="AQ122" s="38"/>
      <c r="AR122" s="38">
        <f>AR121-AR120</f>
        <v>6.9062500000006327E-2</v>
      </c>
      <c r="AS122" s="6">
        <f>IF(OR(AP122&lt;(AR120-1.5*AR122),AP122&gt;(AR121+1.5*AR122)),1,0)</f>
        <v>0</v>
      </c>
      <c r="AT122" s="38">
        <v>13</v>
      </c>
      <c r="AU122" s="45"/>
      <c r="AV122" s="45">
        <f>AV121-AV120</f>
        <v>2.5</v>
      </c>
      <c r="AW122" s="5">
        <f>IF(OR(AT122&lt;(AV120-1.5*AV122),AT122&gt;(AV121+1.5*AV122)),1,0)</f>
        <v>0</v>
      </c>
      <c r="AX122" s="38">
        <f t="shared" si="187"/>
        <v>91.549295774647874</v>
      </c>
      <c r="AY122" s="38"/>
      <c r="AZ122" s="38">
        <v>7.75</v>
      </c>
      <c r="BA122" s="45"/>
      <c r="BB122" s="45">
        <f>BB121-BB120</f>
        <v>0.12000000000000011</v>
      </c>
      <c r="BC122" s="54">
        <f>IF(OR(AZ122&lt;(BB120-1.5*BB122),AZ122&gt;(BB121+1.5*BB122)),1,0)</f>
        <v>0</v>
      </c>
      <c r="BD122" s="6"/>
      <c r="BE122" s="6"/>
      <c r="BF122" s="6"/>
      <c r="BG122" s="6"/>
      <c r="BH122" s="6"/>
      <c r="BI122" s="6"/>
      <c r="BJ122" s="6"/>
      <c r="BK122" s="6"/>
      <c r="BL122" s="6"/>
      <c r="BM122" s="6"/>
      <c r="BN122" s="6"/>
      <c r="BO122" s="6"/>
      <c r="BP122" s="6"/>
      <c r="BQ122" s="6"/>
      <c r="BR122" s="6"/>
      <c r="BS122" s="6"/>
    </row>
    <row r="123" spans="1:71" x14ac:dyDescent="0.25">
      <c r="A123" s="6"/>
      <c r="B123" s="6"/>
      <c r="C123">
        <v>72</v>
      </c>
      <c r="D123" s="51"/>
      <c r="E123" s="25"/>
      <c r="F123" s="6" t="s">
        <v>170</v>
      </c>
      <c r="G123" s="6">
        <v>120</v>
      </c>
      <c r="H123" s="38">
        <v>280.8</v>
      </c>
      <c r="I123" s="38">
        <f t="shared" si="167"/>
        <v>273.72174999999999</v>
      </c>
      <c r="J123" s="38">
        <f t="shared" si="178"/>
        <v>7.0782500000000255</v>
      </c>
      <c r="K123" s="38">
        <f>H123-O123</f>
        <v>232.20000000000002</v>
      </c>
      <c r="L123" s="38">
        <v>235.8</v>
      </c>
      <c r="M123" s="38">
        <f t="shared" si="233"/>
        <v>3.5999999999999943</v>
      </c>
      <c r="N123" s="38"/>
      <c r="O123" s="38">
        <v>48.6</v>
      </c>
      <c r="P123" s="38">
        <v>284.5</v>
      </c>
      <c r="Q123" s="38">
        <v>256</v>
      </c>
      <c r="R123" s="38">
        <f t="shared" si="169"/>
        <v>20.199999999999989</v>
      </c>
      <c r="S123" s="38"/>
      <c r="T123" s="38"/>
      <c r="U123" s="38"/>
      <c r="V123" s="38"/>
      <c r="W123" s="38"/>
      <c r="X123" s="38"/>
      <c r="Y123" s="38"/>
      <c r="Z123" s="38"/>
      <c r="AA123" s="38"/>
      <c r="AB123" s="38"/>
      <c r="AC123" s="38"/>
      <c r="AD123" s="38"/>
      <c r="AE123" s="38"/>
      <c r="AF123" s="38"/>
      <c r="AG123" s="38">
        <f t="shared" si="242"/>
        <v>3.5999999999999943</v>
      </c>
      <c r="AH123" s="38">
        <f t="shared" si="243"/>
        <v>23.799999999999983</v>
      </c>
      <c r="AI123" s="38">
        <v>0.76700000000000002</v>
      </c>
      <c r="AJ123" s="38">
        <v>1.022</v>
      </c>
      <c r="AK123" s="38">
        <v>1.982</v>
      </c>
      <c r="AL123" s="38">
        <f t="shared" si="196"/>
        <v>0.19299999999999995</v>
      </c>
      <c r="AM123" s="38">
        <v>273.61</v>
      </c>
      <c r="AN123" s="38">
        <f t="shared" si="256"/>
        <v>-0.11174999999997226</v>
      </c>
      <c r="AO123" s="38">
        <v>0</v>
      </c>
      <c r="AP123" s="38">
        <f t="shared" si="185"/>
        <v>0.19299999999999995</v>
      </c>
      <c r="AQ123" s="38"/>
      <c r="AR123" s="38"/>
      <c r="AS123" s="6">
        <f>IF(OR(AP123&lt;(AR120-1.5*AR122),AP123&gt;(AR121+1.5*AR122)),1,0)</f>
        <v>0</v>
      </c>
      <c r="AT123" s="38">
        <v>12.5</v>
      </c>
      <c r="AU123" s="45"/>
      <c r="AV123" s="45"/>
      <c r="AW123" s="5">
        <f>IF(OR(AT123&lt;(AV120-1.5*AV122),AT123&gt;(AV121+1.5*AV122)),1,0)</f>
        <v>0</v>
      </c>
      <c r="AX123" s="38">
        <f t="shared" si="187"/>
        <v>64.766839378238359</v>
      </c>
      <c r="AY123" s="38"/>
      <c r="AZ123" s="38">
        <v>7.69</v>
      </c>
      <c r="BA123" s="45"/>
      <c r="BB123" s="45"/>
      <c r="BC123" s="54">
        <f>IF(OR(AZ123&lt;(BB120-1.5*BB122),AZ123&gt;(BB121+1.5*BB122)),1,0)</f>
        <v>0</v>
      </c>
      <c r="BD123" s="6"/>
      <c r="BE123" s="6"/>
      <c r="BF123" s="6"/>
      <c r="BG123" s="6"/>
      <c r="BH123" s="6"/>
      <c r="BI123" s="6"/>
      <c r="BJ123" s="6"/>
      <c r="BK123" s="6"/>
      <c r="BL123" s="6"/>
      <c r="BM123" s="6"/>
      <c r="BN123" s="6"/>
      <c r="BO123" s="6"/>
      <c r="BP123" s="6"/>
      <c r="BQ123" s="6"/>
      <c r="BR123" s="6"/>
      <c r="BS123" s="6"/>
    </row>
    <row r="124" spans="1:71" x14ac:dyDescent="0.25">
      <c r="A124" s="6"/>
      <c r="B124" s="6"/>
      <c r="D124" s="51"/>
      <c r="E124" s="33">
        <v>96</v>
      </c>
      <c r="F124" s="32" t="s">
        <v>171</v>
      </c>
      <c r="G124" s="32">
        <v>121</v>
      </c>
      <c r="H124" s="37">
        <v>280.2</v>
      </c>
      <c r="I124" s="37">
        <f t="shared" si="167"/>
        <v>273.12174999999996</v>
      </c>
      <c r="J124" s="37">
        <f t="shared" si="178"/>
        <v>7.0782500000000255</v>
      </c>
      <c r="K124" s="37">
        <v>229.5</v>
      </c>
      <c r="L124" s="37">
        <v>231.2</v>
      </c>
      <c r="M124" s="37">
        <f t="shared" si="233"/>
        <v>1.6999999999999886</v>
      </c>
      <c r="N124" s="37">
        <f t="shared" ref="N124" si="290">AVERAGE(M124:M127)</f>
        <v>2.4499999999999886</v>
      </c>
      <c r="O124" s="37">
        <f t="shared" ref="O124:O147" si="291">H124-K124</f>
        <v>50.699999999999989</v>
      </c>
      <c r="P124" s="37">
        <v>281.89999999999998</v>
      </c>
      <c r="Q124" s="37">
        <v>251.2</v>
      </c>
      <c r="R124" s="37">
        <f t="shared" si="169"/>
        <v>20</v>
      </c>
      <c r="S124" s="37">
        <f t="shared" ref="S124" si="292">AVERAGE(R124:R127)</f>
        <v>20.100000000000016</v>
      </c>
      <c r="T124" s="37"/>
      <c r="U124" s="37"/>
      <c r="V124" s="37"/>
      <c r="W124" s="37"/>
      <c r="X124" s="37"/>
      <c r="Y124" s="37"/>
      <c r="Z124" s="37"/>
      <c r="AA124" s="37"/>
      <c r="AB124" s="37"/>
      <c r="AC124" s="37"/>
      <c r="AD124" s="37"/>
      <c r="AE124" s="37"/>
      <c r="AF124" s="37"/>
      <c r="AG124" s="37">
        <f t="shared" ref="AG124:AG155" si="293">M124</f>
        <v>1.6999999999999886</v>
      </c>
      <c r="AH124" s="37">
        <f t="shared" ref="AH124:AH155" si="294">M124+R124</f>
        <v>21.699999999999989</v>
      </c>
      <c r="AI124" s="37">
        <v>0.77</v>
      </c>
      <c r="AJ124" s="37">
        <v>1.032</v>
      </c>
      <c r="AK124" s="37">
        <v>1.8779999999999999</v>
      </c>
      <c r="AL124" s="37">
        <f t="shared" si="196"/>
        <v>7.5999999999999845E-2</v>
      </c>
      <c r="AM124" s="37">
        <v>272.7</v>
      </c>
      <c r="AN124" s="37">
        <f t="shared" si="256"/>
        <v>-0.42174999999997453</v>
      </c>
      <c r="AO124" s="37">
        <v>0</v>
      </c>
      <c r="AP124" s="37">
        <f t="shared" si="185"/>
        <v>7.5999999999999845E-2</v>
      </c>
      <c r="AQ124" s="37">
        <f>AVERAGE(AP124:AP127)</f>
        <v>0.14356250000001827</v>
      </c>
      <c r="AR124" s="37">
        <f>QUARTILE(AP124:AP127,1)</f>
        <v>0.11724999999999988</v>
      </c>
      <c r="AS124" s="32">
        <f>IF(OR(AP124&lt;(AR124-1.5*AR126),AP124&gt;(AR125+1.5*AR126)),1,0)</f>
        <v>0</v>
      </c>
      <c r="AT124" s="44">
        <v>15</v>
      </c>
      <c r="AU124" s="37">
        <f>AVERAGE(AT125:AT127)</f>
        <v>13.833333333333334</v>
      </c>
      <c r="AV124" s="37">
        <f>QUARTILE(AT124:AT127,1)</f>
        <v>13.875</v>
      </c>
      <c r="AW124" s="9">
        <f>IF(OR(AT124&lt;(AV124-1.5*AV126),AT124&gt;(AV125+1.5*AV126)),1,0)</f>
        <v>1</v>
      </c>
      <c r="AX124" s="44">
        <f t="shared" si="187"/>
        <v>197.36842105263199</v>
      </c>
      <c r="AY124" s="37"/>
      <c r="AZ124" s="37">
        <v>7.8</v>
      </c>
      <c r="BA124" s="37">
        <f t="shared" ref="BA124" si="295">AVERAGE(AZ124:AZ127)</f>
        <v>7.415</v>
      </c>
      <c r="BB124" s="37">
        <f>QUARTILE(AZ124:AZ127,1)</f>
        <v>7.2925000000000004</v>
      </c>
      <c r="BC124" s="52">
        <f>IF(OR(AZ124&lt;(BB124-1.5*BB126),AZ124&gt;(BB125+1.5*BB126)),1,0)</f>
        <v>0</v>
      </c>
      <c r="BD124" s="6"/>
      <c r="BE124" s="6"/>
      <c r="BF124" s="6"/>
      <c r="BG124" s="6"/>
      <c r="BH124" s="6"/>
      <c r="BI124" s="6"/>
      <c r="BJ124" s="6"/>
      <c r="BK124" s="6"/>
      <c r="BL124" s="6"/>
      <c r="BM124" s="6"/>
      <c r="BN124" s="6"/>
      <c r="BO124" s="6"/>
      <c r="BP124" s="6"/>
      <c r="BQ124" s="6"/>
      <c r="BR124" s="6"/>
      <c r="BS124" s="6"/>
    </row>
    <row r="125" spans="1:71" x14ac:dyDescent="0.25">
      <c r="A125" s="6"/>
      <c r="B125" s="6"/>
      <c r="D125" s="51"/>
      <c r="E125" s="33"/>
      <c r="F125" s="32" t="s">
        <v>172</v>
      </c>
      <c r="G125" s="32">
        <v>122</v>
      </c>
      <c r="H125" s="37">
        <v>271.39999999999998</v>
      </c>
      <c r="I125" s="37">
        <f t="shared" si="167"/>
        <v>264.32174999999995</v>
      </c>
      <c r="J125" s="37">
        <f t="shared" si="178"/>
        <v>7.0782500000000255</v>
      </c>
      <c r="K125" s="37">
        <v>220.7</v>
      </c>
      <c r="L125" s="37">
        <v>223.2</v>
      </c>
      <c r="M125" s="37">
        <f t="shared" si="233"/>
        <v>2.5</v>
      </c>
      <c r="N125" s="37">
        <f t="shared" ref="N125" si="296">STDEV(M124:M127)</f>
        <v>0.52599112793531388</v>
      </c>
      <c r="O125" s="37">
        <f t="shared" si="291"/>
        <v>50.699999999999989</v>
      </c>
      <c r="P125" s="37">
        <v>274</v>
      </c>
      <c r="Q125" s="37">
        <v>243.3</v>
      </c>
      <c r="R125" s="37">
        <f t="shared" si="169"/>
        <v>20.100000000000023</v>
      </c>
      <c r="S125" s="37">
        <f t="shared" ref="S125" si="297">STDEV(R124:R127)</f>
        <v>8.1649658092779562E-2</v>
      </c>
      <c r="T125" s="37"/>
      <c r="U125" s="37"/>
      <c r="V125" s="37"/>
      <c r="W125" s="37"/>
      <c r="X125" s="37"/>
      <c r="Y125" s="37"/>
      <c r="Z125" s="37"/>
      <c r="AA125" s="37"/>
      <c r="AB125" s="37"/>
      <c r="AC125" s="37"/>
      <c r="AD125" s="37"/>
      <c r="AE125" s="37"/>
      <c r="AF125" s="37"/>
      <c r="AG125" s="37">
        <f t="shared" si="293"/>
        <v>2.5</v>
      </c>
      <c r="AH125" s="37">
        <f t="shared" si="294"/>
        <v>22.600000000000023</v>
      </c>
      <c r="AI125" s="37">
        <v>0.77600000000000002</v>
      </c>
      <c r="AJ125" s="37">
        <v>1.026</v>
      </c>
      <c r="AK125" s="37">
        <v>1.919</v>
      </c>
      <c r="AL125" s="37">
        <f t="shared" si="196"/>
        <v>0.11699999999999999</v>
      </c>
      <c r="AM125" s="37">
        <v>264.41000000000003</v>
      </c>
      <c r="AN125" s="37">
        <f t="shared" si="256"/>
        <v>8.8250000000073214E-2</v>
      </c>
      <c r="AO125" s="37">
        <f t="shared" si="184"/>
        <v>8.8250000000073214E-2</v>
      </c>
      <c r="AP125" s="37">
        <f t="shared" si="185"/>
        <v>0.20525000000007321</v>
      </c>
      <c r="AQ125" s="37">
        <f>STDEV(AP124:AP127)</f>
        <v>5.4368486199908882E-2</v>
      </c>
      <c r="AR125" s="37">
        <f>QUARTILE(AP124:AP127,3)</f>
        <v>0.17281250000001841</v>
      </c>
      <c r="AS125" s="32">
        <f>IF(OR(AP125&lt;(AR124-1.5*AR126),AP125&gt;(AR125+1.5*AR126)),1,0)</f>
        <v>0</v>
      </c>
      <c r="AT125" s="37">
        <v>14</v>
      </c>
      <c r="AU125" s="37">
        <f>STDEV(AT125:AT127)</f>
        <v>0.28867513459481292</v>
      </c>
      <c r="AV125" s="37">
        <f>QUARTILE(AT124:AT127,3)</f>
        <v>14.25</v>
      </c>
      <c r="AW125" s="32">
        <f>IF(OR(AT125&lt;(AV124-1.5*AV126),AT125&gt;(AV125+1.5*AV126)),1,0)</f>
        <v>0</v>
      </c>
      <c r="AX125" s="37">
        <f t="shared" si="187"/>
        <v>68.209500608989075</v>
      </c>
      <c r="AY125" s="37"/>
      <c r="AZ125" s="37">
        <v>7.09</v>
      </c>
      <c r="BA125" s="37">
        <f t="shared" ref="BA125" si="298">STDEV(AZ124:AZ127)</f>
        <v>0.29263173671584786</v>
      </c>
      <c r="BB125" s="37">
        <f>QUARTILE(AZ124:AZ127,3)</f>
        <v>7.5075000000000003</v>
      </c>
      <c r="BC125" s="52">
        <f>IF(OR(AZ125&lt;(BB124-1.5*BB126),AZ125&gt;(BB125+1.5*BB126)),1,0)</f>
        <v>0</v>
      </c>
      <c r="BD125" s="6"/>
      <c r="BE125" s="6"/>
      <c r="BF125" s="6"/>
      <c r="BG125" s="6"/>
      <c r="BH125" s="6"/>
      <c r="BI125" s="6"/>
      <c r="BJ125" s="6"/>
      <c r="BK125" s="6"/>
      <c r="BL125" s="6"/>
      <c r="BM125" s="6"/>
      <c r="BN125" s="6"/>
      <c r="BO125" s="6"/>
      <c r="BP125" s="6"/>
      <c r="BQ125" s="6"/>
      <c r="BR125" s="6"/>
      <c r="BS125" s="6"/>
    </row>
    <row r="126" spans="1:71" x14ac:dyDescent="0.25">
      <c r="A126" s="6"/>
      <c r="B126" s="6"/>
      <c r="D126" s="51"/>
      <c r="E126" s="33"/>
      <c r="F126" s="32" t="s">
        <v>173</v>
      </c>
      <c r="G126" s="32">
        <v>123</v>
      </c>
      <c r="H126" s="37">
        <v>277.7</v>
      </c>
      <c r="I126" s="37">
        <f t="shared" si="167"/>
        <v>270.62174999999996</v>
      </c>
      <c r="J126" s="37">
        <f t="shared" si="178"/>
        <v>7.0782500000000255</v>
      </c>
      <c r="K126" s="37">
        <v>227.5</v>
      </c>
      <c r="L126" s="37">
        <v>230.2</v>
      </c>
      <c r="M126" s="37">
        <f t="shared" si="233"/>
        <v>2.6999999999999886</v>
      </c>
      <c r="N126" s="37"/>
      <c r="O126" s="37">
        <f t="shared" si="291"/>
        <v>50.199999999999989</v>
      </c>
      <c r="P126" s="37">
        <v>280.60000000000002</v>
      </c>
      <c r="Q126" s="37">
        <v>250.4</v>
      </c>
      <c r="R126" s="37">
        <f t="shared" si="169"/>
        <v>20.200000000000017</v>
      </c>
      <c r="S126" s="37"/>
      <c r="T126" s="37"/>
      <c r="U126" s="37"/>
      <c r="V126" s="37"/>
      <c r="W126" s="37"/>
      <c r="X126" s="37"/>
      <c r="Y126" s="37"/>
      <c r="Z126" s="37"/>
      <c r="AA126" s="37"/>
      <c r="AB126" s="37"/>
      <c r="AC126" s="37"/>
      <c r="AD126" s="37"/>
      <c r="AE126" s="37"/>
      <c r="AF126" s="37"/>
      <c r="AG126" s="37">
        <f t="shared" si="293"/>
        <v>2.6999999999999886</v>
      </c>
      <c r="AH126" s="37">
        <f t="shared" si="294"/>
        <v>22.900000000000006</v>
      </c>
      <c r="AI126" s="37">
        <v>0.76500000000000001</v>
      </c>
      <c r="AJ126" s="37">
        <v>1.036</v>
      </c>
      <c r="AK126" s="37">
        <v>1.9319999999999999</v>
      </c>
      <c r="AL126" s="37">
        <f t="shared" si="196"/>
        <v>0.13099999999999989</v>
      </c>
      <c r="AM126" s="37">
        <v>270.60000000000002</v>
      </c>
      <c r="AN126" s="37">
        <f t="shared" si="256"/>
        <v>-2.1749999999940428E-2</v>
      </c>
      <c r="AO126" s="37">
        <v>0</v>
      </c>
      <c r="AP126" s="37">
        <f t="shared" si="185"/>
        <v>0.13099999999999989</v>
      </c>
      <c r="AQ126" s="37"/>
      <c r="AR126" s="37">
        <f>AR125-AR124</f>
        <v>5.5562500000018528E-2</v>
      </c>
      <c r="AS126" s="32">
        <f>IF(OR(AP126&lt;(AR124-1.5*AR126),AP126&gt;(AR125+1.5*AR126)),1,0)</f>
        <v>0</v>
      </c>
      <c r="AT126" s="37">
        <v>13.5</v>
      </c>
      <c r="AU126" s="37"/>
      <c r="AV126" s="37">
        <f>AV125-AV124</f>
        <v>0.375</v>
      </c>
      <c r="AW126" s="32">
        <f>IF(OR(AT126&lt;(AV124-1.5*AV126),AT126&gt;(AV125+1.5*AV126)),1,0)</f>
        <v>0</v>
      </c>
      <c r="AX126" s="37">
        <f t="shared" si="187"/>
        <v>103.0534351145039</v>
      </c>
      <c r="AY126" s="37"/>
      <c r="AZ126" s="37">
        <v>7.36</v>
      </c>
      <c r="BA126" s="37"/>
      <c r="BB126" s="37">
        <f>BB125-BB124</f>
        <v>0.21499999999999986</v>
      </c>
      <c r="BC126" s="52">
        <f>IF(OR(AZ126&lt;(BB124-1.5*BB126),AZ126&gt;(BB125+1.5*BB126)),1,0)</f>
        <v>0</v>
      </c>
      <c r="BD126" s="6"/>
      <c r="BE126" s="6"/>
      <c r="BF126" s="6"/>
      <c r="BG126" s="6"/>
      <c r="BH126" s="6"/>
      <c r="BI126" s="6"/>
      <c r="BJ126" s="6"/>
      <c r="BK126" s="6"/>
      <c r="BL126" s="6"/>
      <c r="BM126" s="6"/>
      <c r="BN126" s="6"/>
      <c r="BO126" s="6"/>
      <c r="BP126" s="6"/>
      <c r="BQ126" s="6"/>
      <c r="BR126" s="6"/>
      <c r="BS126" s="6"/>
    </row>
    <row r="127" spans="1:71" x14ac:dyDescent="0.25">
      <c r="A127" s="6"/>
      <c r="B127" s="6"/>
      <c r="C127">
        <v>96</v>
      </c>
      <c r="D127" s="51"/>
      <c r="E127" s="33"/>
      <c r="F127" s="32" t="s">
        <v>174</v>
      </c>
      <c r="G127" s="32">
        <v>124</v>
      </c>
      <c r="H127" s="37">
        <v>273.60000000000002</v>
      </c>
      <c r="I127" s="37">
        <f t="shared" si="167"/>
        <v>266.52175</v>
      </c>
      <c r="J127" s="37">
        <f t="shared" si="178"/>
        <v>7.0782500000000255</v>
      </c>
      <c r="K127" s="37">
        <v>228.3</v>
      </c>
      <c r="L127" s="37">
        <v>231.2</v>
      </c>
      <c r="M127" s="37">
        <f t="shared" si="233"/>
        <v>2.8999999999999773</v>
      </c>
      <c r="N127" s="37"/>
      <c r="O127" s="37">
        <f t="shared" si="291"/>
        <v>45.300000000000011</v>
      </c>
      <c r="P127" s="37">
        <v>276.60000000000002</v>
      </c>
      <c r="Q127" s="37">
        <v>251.3</v>
      </c>
      <c r="R127" s="37">
        <f t="shared" si="169"/>
        <v>20.100000000000023</v>
      </c>
      <c r="S127" s="37"/>
      <c r="T127" s="37"/>
      <c r="U127" s="37"/>
      <c r="V127" s="37"/>
      <c r="W127" s="37"/>
      <c r="X127" s="37"/>
      <c r="Y127" s="37"/>
      <c r="Z127" s="37"/>
      <c r="AA127" s="37"/>
      <c r="AB127" s="37"/>
      <c r="AC127" s="37"/>
      <c r="AD127" s="37"/>
      <c r="AE127" s="37"/>
      <c r="AF127" s="37"/>
      <c r="AG127" s="37">
        <f t="shared" si="293"/>
        <v>2.8999999999999773</v>
      </c>
      <c r="AH127" s="37">
        <f t="shared" si="294"/>
        <v>23</v>
      </c>
      <c r="AI127" s="37">
        <v>0.78400000000000003</v>
      </c>
      <c r="AJ127" s="37">
        <v>1.0369999999999999</v>
      </c>
      <c r="AK127" s="37">
        <v>1.9830000000000001</v>
      </c>
      <c r="AL127" s="37">
        <f t="shared" si="196"/>
        <v>0.16200000000000014</v>
      </c>
      <c r="AM127" s="37">
        <v>266.5</v>
      </c>
      <c r="AN127" s="37">
        <f t="shared" si="256"/>
        <v>-2.1749999999997272E-2</v>
      </c>
      <c r="AO127" s="37">
        <v>0</v>
      </c>
      <c r="AP127" s="37">
        <f t="shared" si="185"/>
        <v>0.16200000000000014</v>
      </c>
      <c r="AQ127" s="37"/>
      <c r="AR127" s="37"/>
      <c r="AS127" s="32">
        <f>IF(OR(AP127&lt;(AR124-1.5*AR126),AP127&gt;(AR125+1.5*AR126)),1,0)</f>
        <v>0</v>
      </c>
      <c r="AT127" s="37">
        <v>14</v>
      </c>
      <c r="AU127" s="37"/>
      <c r="AV127" s="37"/>
      <c r="AW127" s="32">
        <f>IF(OR(AT127&lt;(AV124-1.5*AV126),AT127&gt;(AV125+1.5*AV126)),1,0)</f>
        <v>0</v>
      </c>
      <c r="AX127" s="37">
        <f t="shared" si="187"/>
        <v>86.419753086419675</v>
      </c>
      <c r="AY127" s="37"/>
      <c r="AZ127" s="37">
        <v>7.41</v>
      </c>
      <c r="BA127" s="37"/>
      <c r="BB127" s="37"/>
      <c r="BC127" s="52">
        <f>IF(OR(AZ127&lt;(BB124-1.5*BB126),AZ127&gt;(BB125+1.5*BB126)),1,0)</f>
        <v>0</v>
      </c>
      <c r="BD127" s="6"/>
      <c r="BE127" s="6"/>
      <c r="BF127" s="6"/>
      <c r="BG127" s="6"/>
      <c r="BH127" s="6"/>
      <c r="BI127" s="6"/>
      <c r="BJ127" s="6"/>
      <c r="BK127" s="6"/>
      <c r="BL127" s="6"/>
      <c r="BM127" s="6"/>
      <c r="BN127" s="6"/>
      <c r="BO127" s="6"/>
      <c r="BP127" s="6"/>
      <c r="BQ127" s="6"/>
      <c r="BR127" s="6"/>
      <c r="BS127" s="6"/>
    </row>
    <row r="128" spans="1:71" x14ac:dyDescent="0.25">
      <c r="A128" s="6"/>
      <c r="B128" s="6"/>
      <c r="D128" s="51"/>
      <c r="E128" s="25">
        <v>120</v>
      </c>
      <c r="F128" s="6" t="s">
        <v>175</v>
      </c>
      <c r="G128" s="6">
        <v>125</v>
      </c>
      <c r="H128" s="38">
        <v>278.89999999999998</v>
      </c>
      <c r="I128" s="38">
        <f t="shared" si="167"/>
        <v>271.82174999999995</v>
      </c>
      <c r="J128" s="38">
        <f t="shared" si="178"/>
        <v>7.0782500000000255</v>
      </c>
      <c r="K128" s="38">
        <v>226.6</v>
      </c>
      <c r="L128" s="38">
        <v>230.1</v>
      </c>
      <c r="M128" s="38">
        <f t="shared" si="233"/>
        <v>3.5</v>
      </c>
      <c r="N128" s="38">
        <f t="shared" ref="N128" si="299">AVERAGE(M128:M131)</f>
        <v>3.0500000000000043</v>
      </c>
      <c r="O128" s="38">
        <f t="shared" si="291"/>
        <v>52.299999999999983</v>
      </c>
      <c r="P128" s="38">
        <v>282.5</v>
      </c>
      <c r="Q128" s="38">
        <v>250.3</v>
      </c>
      <c r="R128" s="38">
        <f t="shared" si="169"/>
        <v>20.200000000000017</v>
      </c>
      <c r="S128" s="38">
        <f t="shared" ref="S128" si="300">AVERAGE(R128:R131)</f>
        <v>20.100000000000009</v>
      </c>
      <c r="T128" s="38"/>
      <c r="U128" s="38"/>
      <c r="V128" s="38"/>
      <c r="W128" s="38"/>
      <c r="X128" s="38"/>
      <c r="Y128" s="38"/>
      <c r="Z128" s="38"/>
      <c r="AA128" s="38"/>
      <c r="AB128" s="38"/>
      <c r="AC128" s="38"/>
      <c r="AD128" s="38"/>
      <c r="AE128" s="38"/>
      <c r="AF128" s="38"/>
      <c r="AG128" s="38">
        <f t="shared" si="293"/>
        <v>3.5</v>
      </c>
      <c r="AH128" s="38">
        <f t="shared" si="294"/>
        <v>23.700000000000017</v>
      </c>
      <c r="AI128" s="38">
        <v>0.79</v>
      </c>
      <c r="AJ128" s="38">
        <v>1.0369999999999999</v>
      </c>
      <c r="AK128" s="38">
        <v>1.964</v>
      </c>
      <c r="AL128" s="38">
        <f t="shared" si="196"/>
        <v>0.13700000000000001</v>
      </c>
      <c r="AM128" s="38">
        <v>271.89</v>
      </c>
      <c r="AN128" s="38">
        <f t="shared" si="256"/>
        <v>6.8250000000034561E-2</v>
      </c>
      <c r="AO128" s="38">
        <f t="shared" si="184"/>
        <v>6.8250000000034561E-2</v>
      </c>
      <c r="AP128" s="38">
        <f t="shared" si="185"/>
        <v>0.20525000000003457</v>
      </c>
      <c r="AQ128" s="38">
        <f>AVERAGE(AP128:AP131)</f>
        <v>0.17537500000001333</v>
      </c>
      <c r="AR128" s="38">
        <f>QUARTILE(AP128:AP131,1)</f>
        <v>0.14350000000000013</v>
      </c>
      <c r="AS128" s="6">
        <f>IF(OR(AP128&lt;(AR128-1.5*AR130),AP128&gt;(AR129+1.5*AR130)),1,0)</f>
        <v>0</v>
      </c>
      <c r="AT128" s="38">
        <v>13</v>
      </c>
      <c r="AU128" s="45">
        <f t="shared" ref="AU128:BA128" si="301">AVERAGE(AT128:AT131)</f>
        <v>15</v>
      </c>
      <c r="AV128" s="45">
        <f>QUARTILE(AT128:AT131,1)</f>
        <v>14.5</v>
      </c>
      <c r="AW128" s="5">
        <f>IF(OR(AT128&lt;(AV128-1.5*AV130),AT128&gt;(AV129+1.5*AV130)),1,0)</f>
        <v>0</v>
      </c>
      <c r="AX128" s="38">
        <f t="shared" si="187"/>
        <v>63.337393422644631</v>
      </c>
      <c r="AY128" s="38"/>
      <c r="AZ128" s="38">
        <v>6.51</v>
      </c>
      <c r="BA128" s="45">
        <f t="shared" si="301"/>
        <v>6.91</v>
      </c>
      <c r="BB128" s="45">
        <f>QUARTILE(AZ128:AZ131,1)</f>
        <v>6.4824999999999999</v>
      </c>
      <c r="BC128" s="54">
        <f>IF(OR(AZ128&lt;(BB128-1.5*BB130),AZ128&gt;(BB129+1.5*BB130)),1,0)</f>
        <v>0</v>
      </c>
      <c r="BD128" s="6"/>
      <c r="BE128" s="6"/>
      <c r="BF128" s="6"/>
      <c r="BG128" s="6"/>
      <c r="BH128" s="6"/>
      <c r="BI128" s="6"/>
      <c r="BJ128" s="6"/>
      <c r="BK128" s="6"/>
      <c r="BL128" s="6"/>
      <c r="BM128" s="6"/>
      <c r="BN128" s="6"/>
      <c r="BO128" s="6"/>
      <c r="BP128" s="6"/>
      <c r="BQ128" s="6"/>
      <c r="BR128" s="6"/>
      <c r="BS128" s="6"/>
    </row>
    <row r="129" spans="1:71" x14ac:dyDescent="0.25">
      <c r="A129" s="6"/>
      <c r="B129" s="6"/>
      <c r="D129" s="51"/>
      <c r="E129" s="25"/>
      <c r="F129" s="6" t="s">
        <v>176</v>
      </c>
      <c r="G129" s="6">
        <v>126</v>
      </c>
      <c r="H129" s="38">
        <v>274.5</v>
      </c>
      <c r="I129" s="38">
        <f t="shared" si="167"/>
        <v>267.42174999999997</v>
      </c>
      <c r="J129" s="38">
        <f t="shared" si="178"/>
        <v>7.0782500000000255</v>
      </c>
      <c r="K129" s="38">
        <v>224.3</v>
      </c>
      <c r="L129" s="38">
        <v>226.8</v>
      </c>
      <c r="M129" s="38">
        <f t="shared" si="233"/>
        <v>2.5</v>
      </c>
      <c r="N129" s="38">
        <f t="shared" ref="N129" si="302">STDEV(M128:M131)</f>
        <v>0.91469484893415953</v>
      </c>
      <c r="O129" s="38">
        <f t="shared" si="291"/>
        <v>50.199999999999989</v>
      </c>
      <c r="P129" s="38">
        <v>277.2</v>
      </c>
      <c r="Q129" s="38">
        <v>246.8</v>
      </c>
      <c r="R129" s="38">
        <f t="shared" si="169"/>
        <v>20</v>
      </c>
      <c r="S129" s="38">
        <f t="shared" ref="S129" si="303">STDEV(R128:R131)</f>
        <v>8.1649658092779562E-2</v>
      </c>
      <c r="T129" s="38"/>
      <c r="U129" s="38"/>
      <c r="V129" s="38"/>
      <c r="W129" s="38"/>
      <c r="X129" s="38"/>
      <c r="Y129" s="38"/>
      <c r="Z129" s="38"/>
      <c r="AA129" s="38"/>
      <c r="AB129" s="38"/>
      <c r="AC129" s="38"/>
      <c r="AD129" s="38"/>
      <c r="AE129" s="38"/>
      <c r="AF129" s="38"/>
      <c r="AG129" s="38">
        <f t="shared" si="293"/>
        <v>2.5</v>
      </c>
      <c r="AH129" s="38">
        <f t="shared" si="294"/>
        <v>22.5</v>
      </c>
      <c r="AI129" s="38">
        <v>0.77</v>
      </c>
      <c r="AJ129" s="38">
        <v>1.014</v>
      </c>
      <c r="AK129" s="38">
        <v>1.8879999999999999</v>
      </c>
      <c r="AL129" s="38">
        <f t="shared" si="196"/>
        <v>0.10399999999999987</v>
      </c>
      <c r="AM129" s="38">
        <v>267.57</v>
      </c>
      <c r="AN129" s="38">
        <f t="shared" si="256"/>
        <v>0.14825000000001864</v>
      </c>
      <c r="AO129" s="38">
        <f t="shared" si="184"/>
        <v>0.14825000000001864</v>
      </c>
      <c r="AP129" s="38">
        <f t="shared" si="185"/>
        <v>0.25225000000001851</v>
      </c>
      <c r="AQ129" s="38">
        <f>STDEV(AP128:AP131)</f>
        <v>7.3480297812871548E-2</v>
      </c>
      <c r="AR129" s="38">
        <f>QUARTILE(AP128:AP131,3)</f>
        <v>0.21700000000003056</v>
      </c>
      <c r="AS129" s="6">
        <f>IF(OR(AP129&lt;(AR128-1.5*AR130),AP129&gt;(AR129+1.5*AR130)),1,0)</f>
        <v>0</v>
      </c>
      <c r="AT129" s="38">
        <v>15</v>
      </c>
      <c r="AU129" s="45">
        <f t="shared" ref="AU129:BA129" si="304">STDEV(AT128:AT131)</f>
        <v>1.6329931618554521</v>
      </c>
      <c r="AV129" s="45">
        <f>QUARTILE(AT128:AT131,3)</f>
        <v>15.5</v>
      </c>
      <c r="AW129" s="5">
        <f>IF(OR(AT129&lt;(AV128-1.5*AV130),AT129&gt;(AV129+1.5*AV130)),1,0)</f>
        <v>0</v>
      </c>
      <c r="AX129" s="38">
        <f t="shared" si="187"/>
        <v>59.4648166501443</v>
      </c>
      <c r="AY129" s="38"/>
      <c r="AZ129" s="38">
        <v>7.64</v>
      </c>
      <c r="BA129" s="45">
        <f t="shared" si="304"/>
        <v>0.57312011539176189</v>
      </c>
      <c r="BB129" s="45">
        <f>QUARTILE(AZ128:AZ131,3)</f>
        <v>7.2275</v>
      </c>
      <c r="BC129" s="54">
        <f>IF(OR(AZ129&lt;(BB128-1.5*BB130),AZ129&gt;(BB129+1.5*BB130)),1,0)</f>
        <v>0</v>
      </c>
      <c r="BD129" s="6"/>
      <c r="BE129" s="6"/>
      <c r="BF129" s="6"/>
      <c r="BG129" s="6"/>
      <c r="BH129" s="6"/>
      <c r="BI129" s="6"/>
      <c r="BJ129" s="6"/>
      <c r="BK129" s="6"/>
      <c r="BL129" s="6"/>
      <c r="BM129" s="6"/>
      <c r="BN129" s="6"/>
      <c r="BO129" s="6"/>
      <c r="BP129" s="6"/>
      <c r="BQ129" s="6"/>
      <c r="BR129" s="6"/>
      <c r="BS129" s="6"/>
    </row>
    <row r="130" spans="1:71" x14ac:dyDescent="0.25">
      <c r="A130" s="6"/>
      <c r="B130" s="6"/>
      <c r="D130" s="51"/>
      <c r="E130" s="25"/>
      <c r="F130" s="6" t="s">
        <v>177</v>
      </c>
      <c r="G130" s="6">
        <v>127</v>
      </c>
      <c r="H130" s="38">
        <v>262</v>
      </c>
      <c r="I130" s="38">
        <f t="shared" si="167"/>
        <v>254.92175</v>
      </c>
      <c r="J130" s="38">
        <f t="shared" si="178"/>
        <v>7.078249999999997</v>
      </c>
      <c r="K130" s="38">
        <v>218.1</v>
      </c>
      <c r="L130" s="38">
        <v>220.2</v>
      </c>
      <c r="M130" s="38">
        <f t="shared" si="233"/>
        <v>2.0999999999999943</v>
      </c>
      <c r="N130" s="38"/>
      <c r="O130" s="38">
        <f t="shared" si="291"/>
        <v>43.900000000000006</v>
      </c>
      <c r="P130" s="38">
        <v>264.2</v>
      </c>
      <c r="Q130" s="38">
        <v>240.3</v>
      </c>
      <c r="R130" s="38">
        <f t="shared" si="169"/>
        <v>20.100000000000023</v>
      </c>
      <c r="S130" s="38"/>
      <c r="T130" s="38"/>
      <c r="U130" s="38"/>
      <c r="V130" s="38"/>
      <c r="W130" s="38"/>
      <c r="X130" s="38"/>
      <c r="Y130" s="38"/>
      <c r="Z130" s="38"/>
      <c r="AA130" s="38"/>
      <c r="AB130" s="38"/>
      <c r="AC130" s="38"/>
      <c r="AD130" s="38"/>
      <c r="AE130" s="38"/>
      <c r="AF130" s="38"/>
      <c r="AG130" s="38">
        <f t="shared" si="293"/>
        <v>2.0999999999999943</v>
      </c>
      <c r="AH130" s="38">
        <f t="shared" si="294"/>
        <v>22.200000000000017</v>
      </c>
      <c r="AI130" s="38">
        <v>0.77500000000000002</v>
      </c>
      <c r="AJ130" s="38">
        <v>1.016</v>
      </c>
      <c r="AK130" s="38">
        <v>1.87</v>
      </c>
      <c r="AL130" s="38">
        <f t="shared" si="196"/>
        <v>7.900000000000007E-2</v>
      </c>
      <c r="AM130" s="38">
        <v>254.91</v>
      </c>
      <c r="AN130" s="38">
        <f t="shared" si="256"/>
        <v>-1.1750000000006366E-2</v>
      </c>
      <c r="AO130" s="38">
        <v>0</v>
      </c>
      <c r="AP130" s="38">
        <f t="shared" si="185"/>
        <v>7.900000000000007E-2</v>
      </c>
      <c r="AQ130" s="38"/>
      <c r="AR130" s="38">
        <f>AR129-AR128</f>
        <v>7.350000000003043E-2</v>
      </c>
      <c r="AS130" s="6">
        <f>IF(OR(AP130&lt;(AR128-1.5*AR130),AP130&gt;(AR129+1.5*AR130)),1,0)</f>
        <v>0</v>
      </c>
      <c r="AT130" s="38">
        <v>17</v>
      </c>
      <c r="AU130" s="45"/>
      <c r="AV130" s="45">
        <f>AV129-AV128</f>
        <v>1</v>
      </c>
      <c r="AW130" s="5">
        <f>IF(OR(AT130&lt;(AV128-1.5*AV130),AT130&gt;(AV129+1.5*AV130)),1,0)</f>
        <v>0</v>
      </c>
      <c r="AX130" s="38">
        <f t="shared" si="187"/>
        <v>215.18987341772132</v>
      </c>
      <c r="AY130" s="38"/>
      <c r="AZ130" s="38">
        <v>7.09</v>
      </c>
      <c r="BA130" s="45"/>
      <c r="BB130" s="45">
        <f>BB129-BB128</f>
        <v>0.74500000000000011</v>
      </c>
      <c r="BC130" s="54">
        <f>IF(OR(AZ130&lt;(BB128-1.5*BB130),AZ130&gt;(BB129+1.5*BB130)),1,0)</f>
        <v>0</v>
      </c>
      <c r="BD130" s="6"/>
      <c r="BE130" s="6"/>
      <c r="BF130" s="6"/>
      <c r="BG130" s="6"/>
      <c r="BH130" s="6"/>
      <c r="BI130" s="6"/>
      <c r="BJ130" s="6"/>
      <c r="BK130" s="6"/>
      <c r="BL130" s="6"/>
      <c r="BM130" s="6"/>
      <c r="BN130" s="6"/>
      <c r="BO130" s="6"/>
      <c r="BP130" s="6"/>
      <c r="BQ130" s="6"/>
      <c r="BR130" s="6"/>
      <c r="BS130" s="6"/>
    </row>
    <row r="131" spans="1:71" x14ac:dyDescent="0.25">
      <c r="C131">
        <v>120</v>
      </c>
      <c r="D131" s="51"/>
      <c r="E131" s="25"/>
      <c r="F131" s="6" t="s">
        <v>178</v>
      </c>
      <c r="G131" s="6">
        <v>128</v>
      </c>
      <c r="H131" s="38">
        <v>268.5</v>
      </c>
      <c r="I131" s="38">
        <f t="shared" si="167"/>
        <v>261.42174999999997</v>
      </c>
      <c r="J131" s="38">
        <f t="shared" si="178"/>
        <v>7.0782500000000255</v>
      </c>
      <c r="K131" s="38">
        <v>218.2</v>
      </c>
      <c r="L131" s="38">
        <v>222.3</v>
      </c>
      <c r="M131" s="38">
        <f t="shared" si="233"/>
        <v>4.1000000000000227</v>
      </c>
      <c r="N131" s="38"/>
      <c r="O131" s="38">
        <f t="shared" si="291"/>
        <v>50.300000000000011</v>
      </c>
      <c r="P131" s="38">
        <v>272.7</v>
      </c>
      <c r="Q131" s="38">
        <v>242.4</v>
      </c>
      <c r="R131" s="38">
        <f t="shared" si="169"/>
        <v>20.099999999999994</v>
      </c>
      <c r="S131" s="38"/>
      <c r="T131" s="38"/>
      <c r="U131" s="38"/>
      <c r="V131" s="38"/>
      <c r="W131" s="38"/>
      <c r="X131" s="38"/>
      <c r="Y131" s="38"/>
      <c r="Z131" s="38"/>
      <c r="AA131" s="38"/>
      <c r="AB131" s="38"/>
      <c r="AC131" s="38"/>
      <c r="AD131" s="38"/>
      <c r="AE131" s="38"/>
      <c r="AF131" s="38"/>
      <c r="AG131" s="38">
        <f t="shared" si="293"/>
        <v>4.1000000000000227</v>
      </c>
      <c r="AH131" s="38">
        <f t="shared" si="294"/>
        <v>24.200000000000017</v>
      </c>
      <c r="AI131" s="38">
        <v>0.78300000000000003</v>
      </c>
      <c r="AJ131" s="38">
        <v>1.0109999999999999</v>
      </c>
      <c r="AK131" s="38">
        <v>1.9590000000000001</v>
      </c>
      <c r="AL131" s="38">
        <f t="shared" si="196"/>
        <v>0.16500000000000015</v>
      </c>
      <c r="AM131" s="38">
        <v>261.42</v>
      </c>
      <c r="AN131" s="38">
        <f t="shared" si="256"/>
        <v>-1.749999999958618E-3</v>
      </c>
      <c r="AO131" s="38">
        <v>0</v>
      </c>
      <c r="AP131" s="38">
        <f t="shared" si="185"/>
        <v>0.16500000000000015</v>
      </c>
      <c r="AQ131" s="38"/>
      <c r="AR131" s="38"/>
      <c r="AS131" s="6">
        <f>IF(OR(AP131&lt;(AR128-1.5*AR130),AP131&gt;(AR129+1.5*AR130)),1,0)</f>
        <v>0</v>
      </c>
      <c r="AT131" s="38">
        <v>15</v>
      </c>
      <c r="AU131" s="45"/>
      <c r="AV131" s="45"/>
      <c r="AW131" s="5">
        <f>IF(OR(AT131&lt;(AV128-1.5*AV130),AT131&gt;(AV129+1.5*AV130)),1,0)</f>
        <v>0</v>
      </c>
      <c r="AX131" s="38">
        <f t="shared" si="187"/>
        <v>90.909090909090835</v>
      </c>
      <c r="AY131" s="38"/>
      <c r="AZ131" s="38">
        <v>6.4</v>
      </c>
      <c r="BA131" s="45"/>
      <c r="BB131" s="45"/>
      <c r="BC131" s="54">
        <f>IF(OR(AZ131&lt;(BB128-1.5*BB130),AZ131&gt;(BB129+1.5*BB130)),1,0)</f>
        <v>0</v>
      </c>
      <c r="BD131" s="6"/>
      <c r="BE131" s="6"/>
      <c r="BF131" s="6"/>
      <c r="BG131" s="6"/>
      <c r="BH131" s="6"/>
      <c r="BI131" s="6"/>
      <c r="BJ131" s="6"/>
      <c r="BK131" s="6"/>
      <c r="BL131" s="6"/>
      <c r="BM131" s="6"/>
      <c r="BN131" s="6"/>
      <c r="BO131" s="6"/>
      <c r="BP131" s="6"/>
      <c r="BQ131" s="6"/>
      <c r="BR131" s="6"/>
      <c r="BS131" s="6"/>
    </row>
    <row r="132" spans="1:71" x14ac:dyDescent="0.25">
      <c r="D132" s="51"/>
      <c r="E132" s="33">
        <v>144</v>
      </c>
      <c r="F132" s="32" t="s">
        <v>179</v>
      </c>
      <c r="G132" s="32">
        <v>129</v>
      </c>
      <c r="H132" s="37">
        <v>280.10000000000002</v>
      </c>
      <c r="I132" s="37">
        <f t="shared" ref="I132:I179" si="305">H132-$B$18</f>
        <v>273.02175</v>
      </c>
      <c r="J132" s="37">
        <f t="shared" si="178"/>
        <v>7.0782500000000255</v>
      </c>
      <c r="K132" s="37">
        <v>227</v>
      </c>
      <c r="L132" s="37">
        <v>228.9</v>
      </c>
      <c r="M132" s="37">
        <f t="shared" si="233"/>
        <v>1.9000000000000057</v>
      </c>
      <c r="N132" s="37">
        <f t="shared" ref="N132" si="306">AVERAGE(M132:M135)</f>
        <v>2.4750000000000014</v>
      </c>
      <c r="O132" s="37">
        <f t="shared" si="291"/>
        <v>53.100000000000023</v>
      </c>
      <c r="P132" s="37">
        <v>282.2</v>
      </c>
      <c r="Q132" s="37">
        <v>249.1</v>
      </c>
      <c r="R132" s="37">
        <f t="shared" ref="R132:R179" si="307">Q132-K132-M132</f>
        <v>20.199999999999989</v>
      </c>
      <c r="S132" s="37">
        <f t="shared" ref="S132" si="308">AVERAGE(R132:R135)</f>
        <v>20.124999999999993</v>
      </c>
      <c r="T132" s="37"/>
      <c r="U132" s="37"/>
      <c r="V132" s="37"/>
      <c r="W132" s="37"/>
      <c r="X132" s="37"/>
      <c r="Y132" s="37"/>
      <c r="Z132" s="37"/>
      <c r="AA132" s="37"/>
      <c r="AB132" s="37"/>
      <c r="AC132" s="37"/>
      <c r="AD132" s="37"/>
      <c r="AE132" s="37"/>
      <c r="AF132" s="37"/>
      <c r="AG132" s="37">
        <f t="shared" si="293"/>
        <v>1.9000000000000057</v>
      </c>
      <c r="AH132" s="37">
        <f t="shared" si="294"/>
        <v>22.099999999999994</v>
      </c>
      <c r="AI132" s="37">
        <v>0.77300000000000002</v>
      </c>
      <c r="AJ132" s="37">
        <v>0.77200000000000002</v>
      </c>
      <c r="AK132" s="37">
        <v>1.637</v>
      </c>
      <c r="AL132" s="37">
        <f t="shared" si="196"/>
        <v>9.1999999999999971E-2</v>
      </c>
      <c r="AM132" s="37">
        <v>272.87</v>
      </c>
      <c r="AN132" s="37">
        <f t="shared" ref="AN132:AN163" si="309">AM132-I132</f>
        <v>-0.15174999999999272</v>
      </c>
      <c r="AO132" s="37">
        <v>0</v>
      </c>
      <c r="AP132" s="37">
        <f t="shared" si="185"/>
        <v>9.1999999999999971E-2</v>
      </c>
      <c r="AQ132" s="37">
        <f>AVERAGE(AP132:AP133,AP135)</f>
        <v>0.14099999999999993</v>
      </c>
      <c r="AR132" s="37">
        <f>QUARTILE(AP132:AP135,1)</f>
        <v>8.3999999999999936E-2</v>
      </c>
      <c r="AS132" s="32">
        <f>IF(OR(AP132&lt;(AR132-1.5*AR134),AP132&gt;(AR133+1.5*AR134)),1,0)</f>
        <v>0</v>
      </c>
      <c r="AT132" s="37">
        <v>16.5</v>
      </c>
      <c r="AU132" s="37">
        <f>AVERAGE(AT132:AT133,AT135)</f>
        <v>14.666666666666666</v>
      </c>
      <c r="AV132" s="37">
        <f>QUARTILE(AT132:AT135,1)</f>
        <v>14.625</v>
      </c>
      <c r="AW132" s="32">
        <f>IF(OR(AT132&lt;(AV132-1.5*AV134),AT132&gt;(AV133+1.5*AV134)),1,0)</f>
        <v>0</v>
      </c>
      <c r="AX132" s="37">
        <f t="shared" si="187"/>
        <v>179.34782608695659</v>
      </c>
      <c r="AY132" s="37"/>
      <c r="AZ132" s="37">
        <v>7.82</v>
      </c>
      <c r="BA132" s="37">
        <f>AVERAGE(AZ132:AZ133,AZ135)</f>
        <v>7.4566666666666661</v>
      </c>
      <c r="BB132" s="37">
        <f>QUARTILE(AZ132:AZ135,1)</f>
        <v>5.59</v>
      </c>
      <c r="BC132" s="52">
        <f>IF(OR(AZ132&lt;(BB132-1.5*BB134),AZ132&gt;(BB133+1.5*BB134)),1,0)</f>
        <v>0</v>
      </c>
      <c r="BD132" s="6"/>
      <c r="BE132" s="6"/>
      <c r="BF132" s="6"/>
      <c r="BG132" s="6"/>
      <c r="BH132" s="6"/>
      <c r="BI132" s="6"/>
      <c r="BJ132" s="6"/>
      <c r="BK132" s="6"/>
      <c r="BL132" s="6"/>
      <c r="BM132" s="6"/>
      <c r="BN132" s="6"/>
      <c r="BO132" s="6"/>
      <c r="BP132" s="6"/>
      <c r="BQ132" s="6"/>
      <c r="BR132" s="6"/>
      <c r="BS132" s="6"/>
    </row>
    <row r="133" spans="1:71" x14ac:dyDescent="0.25">
      <c r="D133" s="51"/>
      <c r="E133" s="33"/>
      <c r="F133" s="32" t="s">
        <v>180</v>
      </c>
      <c r="G133" s="32">
        <v>130</v>
      </c>
      <c r="H133" s="37">
        <v>278.3</v>
      </c>
      <c r="I133" s="37">
        <f t="shared" si="305"/>
        <v>271.22174999999999</v>
      </c>
      <c r="J133" s="37">
        <f t="shared" ref="J133:J179" si="310">H133-I133</f>
        <v>7.0782500000000255</v>
      </c>
      <c r="K133" s="37">
        <v>227.4</v>
      </c>
      <c r="L133" s="37">
        <v>230</v>
      </c>
      <c r="M133" s="37">
        <f t="shared" si="233"/>
        <v>2.5999999999999943</v>
      </c>
      <c r="N133" s="37">
        <f t="shared" ref="N133" si="311">STDEV(M132:M135)</f>
        <v>1.0531698185319724</v>
      </c>
      <c r="O133" s="37">
        <f t="shared" si="291"/>
        <v>50.900000000000006</v>
      </c>
      <c r="P133" s="37">
        <v>280.89999999999998</v>
      </c>
      <c r="Q133" s="37">
        <v>250.1</v>
      </c>
      <c r="R133" s="37">
        <f t="shared" si="307"/>
        <v>20.099999999999994</v>
      </c>
      <c r="S133" s="37">
        <f t="shared" ref="S133" si="312">STDEV(R132:R135)</f>
        <v>4.9999999999997158E-2</v>
      </c>
      <c r="T133" s="37"/>
      <c r="U133" s="37"/>
      <c r="V133" s="37"/>
      <c r="W133" s="37"/>
      <c r="X133" s="37"/>
      <c r="Y133" s="37"/>
      <c r="Z133" s="37"/>
      <c r="AA133" s="37"/>
      <c r="AB133" s="37"/>
      <c r="AC133" s="37"/>
      <c r="AD133" s="37"/>
      <c r="AE133" s="37"/>
      <c r="AF133" s="37"/>
      <c r="AG133" s="37">
        <f t="shared" si="293"/>
        <v>2.5999999999999943</v>
      </c>
      <c r="AH133" s="37">
        <f t="shared" si="294"/>
        <v>22.699999999999989</v>
      </c>
      <c r="AI133" s="37">
        <v>0.76600000000000001</v>
      </c>
      <c r="AJ133" s="37">
        <v>0.77700000000000002</v>
      </c>
      <c r="AK133" s="37">
        <v>1.6779999999999999</v>
      </c>
      <c r="AL133" s="37">
        <f t="shared" si="196"/>
        <v>0.1349999999999999</v>
      </c>
      <c r="AM133" s="37">
        <v>270.83</v>
      </c>
      <c r="AN133" s="37">
        <f t="shared" si="309"/>
        <v>-0.39175000000000182</v>
      </c>
      <c r="AO133" s="37">
        <v>0</v>
      </c>
      <c r="AP133" s="37">
        <f t="shared" ref="AP133:AP179" si="313">AO133+AL133</f>
        <v>0.1349999999999999</v>
      </c>
      <c r="AQ133" s="37">
        <f>STDEV(AP132:AP133,AP135)</f>
        <v>5.2258970521815655E-2</v>
      </c>
      <c r="AR133" s="37">
        <f>QUARTILE(AP132:AP135,3)</f>
        <v>0.15024999999999991</v>
      </c>
      <c r="AS133" s="32">
        <f>IF(OR(AP133&lt;(AR132-1.5*AR134),AP133&gt;(AR133+1.5*AR134)),1,0)</f>
        <v>0</v>
      </c>
      <c r="AT133" s="37">
        <v>15.5</v>
      </c>
      <c r="AU133" s="37">
        <f>STDEV(AT132:AT133,AT135)</f>
        <v>2.3629078131263004</v>
      </c>
      <c r="AV133" s="37">
        <f>QUARTILE(AT132:AT135,3)</f>
        <v>17.375</v>
      </c>
      <c r="AW133" s="32">
        <f>IF(OR(AT133&lt;(AV132-1.5*AV134),AT133&gt;(AV133+1.5*AV134)),1,0)</f>
        <v>0</v>
      </c>
      <c r="AX133" s="37">
        <f t="shared" ref="AX133:AX179" si="314">AT133/AP133</f>
        <v>114.81481481481489</v>
      </c>
      <c r="AY133" s="37"/>
      <c r="AZ133" s="37">
        <v>7.81</v>
      </c>
      <c r="BA133" s="37">
        <f>STDEV(AZ132:AZ133,AZ135)</f>
        <v>0.62067167917775434</v>
      </c>
      <c r="BB133" s="37">
        <f>QUARTILE(AZ132:AZ135,3)</f>
        <v>7.8125</v>
      </c>
      <c r="BC133" s="52">
        <f>IF(OR(AZ133&lt;(BB132-1.5*BB134),AZ133&gt;(BB133+1.5*BB134)),1,0)</f>
        <v>0</v>
      </c>
      <c r="BD133" s="6"/>
      <c r="BE133" s="6"/>
      <c r="BF133" s="6"/>
      <c r="BG133" s="6"/>
      <c r="BH133" s="6"/>
      <c r="BI133" s="6"/>
      <c r="BJ133" s="6"/>
      <c r="BK133" s="6"/>
      <c r="BL133" s="6"/>
      <c r="BM133" s="6"/>
      <c r="BN133" s="6"/>
      <c r="BO133" s="6"/>
      <c r="BP133" s="6"/>
      <c r="BQ133" s="6"/>
      <c r="BR133" s="6"/>
      <c r="BS133" s="6"/>
    </row>
    <row r="134" spans="1:71" x14ac:dyDescent="0.25">
      <c r="D134" s="51"/>
      <c r="E134" s="33"/>
      <c r="F134" s="32" t="s">
        <v>181</v>
      </c>
      <c r="G134" s="32">
        <v>131</v>
      </c>
      <c r="H134" s="37">
        <v>274.8</v>
      </c>
      <c r="I134" s="37">
        <f t="shared" si="305"/>
        <v>267.72174999999999</v>
      </c>
      <c r="J134" s="37">
        <f t="shared" si="310"/>
        <v>7.0782500000000255</v>
      </c>
      <c r="K134" s="37">
        <v>223.4</v>
      </c>
      <c r="L134" s="37">
        <v>224.9</v>
      </c>
      <c r="M134" s="37">
        <f t="shared" si="233"/>
        <v>1.5</v>
      </c>
      <c r="N134" s="62"/>
      <c r="O134" s="37">
        <f t="shared" si="291"/>
        <v>51.400000000000006</v>
      </c>
      <c r="P134" s="37">
        <v>276.39999999999998</v>
      </c>
      <c r="Q134" s="37">
        <v>245</v>
      </c>
      <c r="R134" s="37">
        <f t="shared" si="307"/>
        <v>20.099999999999994</v>
      </c>
      <c r="S134" s="37"/>
      <c r="T134" s="37"/>
      <c r="U134" s="37"/>
      <c r="V134" s="37"/>
      <c r="W134" s="37"/>
      <c r="X134" s="37"/>
      <c r="Y134" s="37"/>
      <c r="Z134" s="37"/>
      <c r="AA134" s="37"/>
      <c r="AB134" s="37"/>
      <c r="AC134" s="37"/>
      <c r="AD134" s="37"/>
      <c r="AE134" s="37"/>
      <c r="AF134" s="37"/>
      <c r="AG134" s="37">
        <f t="shared" si="293"/>
        <v>1.5</v>
      </c>
      <c r="AH134" s="37">
        <f t="shared" si="294"/>
        <v>21.599999999999994</v>
      </c>
      <c r="AI134" s="37">
        <v>0.79100000000000004</v>
      </c>
      <c r="AJ134" s="37">
        <v>0.79500000000000004</v>
      </c>
      <c r="AK134" s="37">
        <v>1.6459999999999999</v>
      </c>
      <c r="AL134" s="37">
        <f>AK134-AJ134-AI134</f>
        <v>5.9999999999999831E-2</v>
      </c>
      <c r="AM134" s="37">
        <v>267.51</v>
      </c>
      <c r="AN134" s="37">
        <f t="shared" si="309"/>
        <v>-0.211749999999995</v>
      </c>
      <c r="AO134" s="37">
        <v>0</v>
      </c>
      <c r="AP134" s="37">
        <f t="shared" si="313"/>
        <v>5.9999999999999831E-2</v>
      </c>
      <c r="AQ134" s="60"/>
      <c r="AR134" s="37">
        <f>AR133-AR132</f>
        <v>6.6249999999999976E-2</v>
      </c>
      <c r="AS134" s="32">
        <f>IF(OR(AP134&lt;(AR132-1.5*AR134),AP134&gt;(AR133+1.5*AR134)),1,0)</f>
        <v>0</v>
      </c>
      <c r="AT134" s="37">
        <v>20</v>
      </c>
      <c r="AU134" s="60"/>
      <c r="AV134" s="37">
        <f>AV133-AV132</f>
        <v>2.75</v>
      </c>
      <c r="AW134" s="32">
        <f>IF(OR(AT134&lt;(AV132-1.5*AV134),AT134&gt;(AV133+1.5*AV134)),1,0)</f>
        <v>0</v>
      </c>
      <c r="AX134" s="37">
        <f>AT134/AP134</f>
        <v>333.33333333333428</v>
      </c>
      <c r="AY134" s="11">
        <f>AVERAGE(AX92:AX96,AX98:AX100,AX103:AX117,AX119:AX123,AX125:AX135)</f>
        <v>132.85150604781114</v>
      </c>
      <c r="AZ134" s="44">
        <v>2.14</v>
      </c>
      <c r="BA134" s="60"/>
      <c r="BB134" s="37">
        <f>BB133-BB132</f>
        <v>2.2225000000000001</v>
      </c>
      <c r="BC134" s="53">
        <f>IF(OR(AZ134&lt;(BB132-1.5*BB134),AZ134&gt;(BB133+1.5*BB134)),1,0)</f>
        <v>1</v>
      </c>
      <c r="BD134" s="6"/>
      <c r="BE134" s="6"/>
      <c r="BF134" s="6"/>
      <c r="BG134" s="13"/>
      <c r="BH134" s="6"/>
      <c r="BI134" s="6"/>
      <c r="BJ134" s="6"/>
      <c r="BK134" s="6"/>
      <c r="BL134" s="6"/>
      <c r="BM134" s="13"/>
      <c r="BN134" s="6"/>
      <c r="BO134" s="6"/>
      <c r="BP134" s="6"/>
      <c r="BQ134" s="6"/>
      <c r="BR134" s="6"/>
      <c r="BS134" s="13"/>
    </row>
    <row r="135" spans="1:71" ht="15.75" thickBot="1" x14ac:dyDescent="0.3">
      <c r="C135">
        <v>144</v>
      </c>
      <c r="D135" s="55"/>
      <c r="E135" s="34"/>
      <c r="F135" s="35" t="s">
        <v>182</v>
      </c>
      <c r="G135" s="35">
        <v>132</v>
      </c>
      <c r="H135" s="40">
        <v>276.8</v>
      </c>
      <c r="I135" s="40">
        <f t="shared" si="305"/>
        <v>269.72174999999999</v>
      </c>
      <c r="J135" s="40">
        <f t="shared" si="310"/>
        <v>7.0782500000000255</v>
      </c>
      <c r="K135" s="40">
        <v>226.2</v>
      </c>
      <c r="L135" s="40">
        <v>230.1</v>
      </c>
      <c r="M135" s="40">
        <f t="shared" si="233"/>
        <v>3.9000000000000057</v>
      </c>
      <c r="N135" s="63"/>
      <c r="O135" s="40">
        <f t="shared" si="291"/>
        <v>50.600000000000023</v>
      </c>
      <c r="P135" s="40">
        <v>280.8</v>
      </c>
      <c r="Q135" s="40">
        <v>250.2</v>
      </c>
      <c r="R135" s="40">
        <f t="shared" si="307"/>
        <v>20.099999999999994</v>
      </c>
      <c r="S135" s="40"/>
      <c r="T135" s="40"/>
      <c r="U135" s="40"/>
      <c r="V135" s="40"/>
      <c r="W135" s="40"/>
      <c r="X135" s="40"/>
      <c r="Y135" s="40"/>
      <c r="Z135" s="40"/>
      <c r="AA135" s="40"/>
      <c r="AB135" s="40"/>
      <c r="AC135" s="40"/>
      <c r="AD135" s="40"/>
      <c r="AE135" s="40"/>
      <c r="AF135" s="40"/>
      <c r="AG135" s="40">
        <f t="shared" si="293"/>
        <v>3.9000000000000057</v>
      </c>
      <c r="AH135" s="40">
        <f t="shared" si="294"/>
        <v>24</v>
      </c>
      <c r="AI135" s="40">
        <v>0.78300000000000003</v>
      </c>
      <c r="AJ135" s="40">
        <v>0.79900000000000004</v>
      </c>
      <c r="AK135" s="40">
        <v>1.778</v>
      </c>
      <c r="AL135" s="40">
        <f t="shared" si="196"/>
        <v>0.19599999999999995</v>
      </c>
      <c r="AM135" s="40">
        <v>269.66000000000003</v>
      </c>
      <c r="AN135" s="40">
        <f t="shared" si="309"/>
        <v>-6.1749999999960892E-2</v>
      </c>
      <c r="AO135" s="40">
        <v>0</v>
      </c>
      <c r="AP135" s="40">
        <f t="shared" si="313"/>
        <v>0.19599999999999995</v>
      </c>
      <c r="AQ135" s="61"/>
      <c r="AR135" s="40"/>
      <c r="AS135" s="35">
        <f>IF(OR(AP135&lt;(AR132-1.5*AR134),AP135&gt;(AR133+1.5*AR134)),1,0)</f>
        <v>0</v>
      </c>
      <c r="AT135" s="40">
        <v>12</v>
      </c>
      <c r="AU135" s="61"/>
      <c r="AV135" s="40"/>
      <c r="AW135" s="35">
        <f>IF(OR(AT135&lt;(AV132-1.5*AV134),AT135&gt;(AV133+1.5*AV134)),1,0)</f>
        <v>0</v>
      </c>
      <c r="AX135" s="40">
        <f t="shared" si="314"/>
        <v>61.22448979591838</v>
      </c>
      <c r="AY135" s="12">
        <f>STDEV(AX92:AX96,AX98:AX100,AX103:AX117,AX119:AX123,AX125:AX135)</f>
        <v>103.6292089308056</v>
      </c>
      <c r="AZ135" s="40">
        <v>6.74</v>
      </c>
      <c r="BA135" s="61"/>
      <c r="BB135" s="40"/>
      <c r="BC135" s="56">
        <f>IF(OR(AZ135&lt;(BB132-1.5*BB134),AZ135&gt;(BB133+1.5*BB134)),1,0)</f>
        <v>0</v>
      </c>
      <c r="BD135" s="6"/>
      <c r="BE135" s="6"/>
      <c r="BF135" s="6"/>
      <c r="BG135" s="13"/>
      <c r="BH135" s="6"/>
      <c r="BI135" s="6"/>
      <c r="BJ135" s="6"/>
      <c r="BK135" s="6"/>
      <c r="BL135" s="6"/>
      <c r="BM135" s="13"/>
      <c r="BN135" s="6"/>
      <c r="BO135" s="6"/>
      <c r="BP135" s="6"/>
      <c r="BQ135" s="6"/>
      <c r="BR135" s="6"/>
      <c r="BS135" s="13"/>
    </row>
    <row r="136" spans="1:71" x14ac:dyDescent="0.25">
      <c r="A136" s="19"/>
      <c r="B136" s="19"/>
      <c r="D136" s="49" t="s">
        <v>183</v>
      </c>
      <c r="E136" s="29">
        <v>0</v>
      </c>
      <c r="F136" s="8" t="s">
        <v>184</v>
      </c>
      <c r="G136" s="8">
        <v>133</v>
      </c>
      <c r="H136" s="41">
        <v>276.89999999999998</v>
      </c>
      <c r="I136" s="41">
        <f t="shared" si="305"/>
        <v>269.82174999999995</v>
      </c>
      <c r="J136" s="41">
        <f t="shared" si="310"/>
        <v>7.0782500000000255</v>
      </c>
      <c r="K136" s="41">
        <v>223</v>
      </c>
      <c r="L136" s="41">
        <v>225.3</v>
      </c>
      <c r="M136" s="41">
        <f t="shared" si="233"/>
        <v>2.3000000000000114</v>
      </c>
      <c r="N136" s="41">
        <f t="shared" ref="N136" si="315">AVERAGE(M136:M139)</f>
        <v>3.4000000000000057</v>
      </c>
      <c r="O136" s="41">
        <f t="shared" si="291"/>
        <v>53.899999999999977</v>
      </c>
      <c r="P136" s="41">
        <v>279.60000000000002</v>
      </c>
      <c r="Q136" s="41">
        <v>245.5</v>
      </c>
      <c r="R136" s="41">
        <f t="shared" si="307"/>
        <v>20.199999999999989</v>
      </c>
      <c r="S136" s="41">
        <f t="shared" ref="S136" si="316">AVERAGE(R136:R139)</f>
        <v>20.124999999999993</v>
      </c>
      <c r="T136" s="41"/>
      <c r="U136" s="41"/>
      <c r="V136" s="41"/>
      <c r="W136" s="41"/>
      <c r="X136" s="41"/>
      <c r="Y136" s="41"/>
      <c r="Z136" s="41"/>
      <c r="AA136" s="41"/>
      <c r="AB136" s="41"/>
      <c r="AC136" s="41"/>
      <c r="AD136" s="41"/>
      <c r="AE136" s="41"/>
      <c r="AF136" s="41"/>
      <c r="AG136" s="41">
        <f t="shared" si="293"/>
        <v>2.3000000000000114</v>
      </c>
      <c r="AH136" s="41">
        <f t="shared" si="294"/>
        <v>22.5</v>
      </c>
      <c r="AI136" s="41">
        <v>0.76600000000000001</v>
      </c>
      <c r="AJ136" s="41">
        <v>1.06</v>
      </c>
      <c r="AK136" s="41">
        <v>1.9590000000000001</v>
      </c>
      <c r="AL136" s="41">
        <f t="shared" si="196"/>
        <v>0.13300000000000001</v>
      </c>
      <c r="AM136" s="41">
        <v>269.8</v>
      </c>
      <c r="AN136" s="41">
        <f t="shared" si="309"/>
        <v>-2.1749999999940428E-2</v>
      </c>
      <c r="AO136" s="41">
        <v>0</v>
      </c>
      <c r="AP136" s="41">
        <f t="shared" si="313"/>
        <v>0.13300000000000001</v>
      </c>
      <c r="AQ136" s="41">
        <f>AVERAGE(AP136:AP139)</f>
        <v>0.22737500000000485</v>
      </c>
      <c r="AR136" s="41">
        <f>QUARTILE(AP136:AP139,1)</f>
        <v>0.1442500000000001</v>
      </c>
      <c r="AS136" s="8">
        <f>IF(OR(AP136&lt;(AR136-1.5*AR138),AP136&gt;(AR137+1.5*AR138)),1,0)</f>
        <v>0</v>
      </c>
      <c r="AT136" s="41">
        <v>15</v>
      </c>
      <c r="AU136" s="47">
        <f t="shared" ref="AU136" si="317">AVERAGE(AT136:AT139)</f>
        <v>15.625</v>
      </c>
      <c r="AV136" s="47">
        <f>QUARTILE(AT136:AT139,1)</f>
        <v>15.375</v>
      </c>
      <c r="AW136" s="14">
        <f>IF(OR(AT136&lt;(AV136-1.5*AV138),AT136&gt;(AV137+1.5*AV138)),1,0)</f>
        <v>0</v>
      </c>
      <c r="AX136" s="41">
        <f t="shared" si="314"/>
        <v>112.78195488721803</v>
      </c>
      <c r="AY136" s="41"/>
      <c r="AZ136" s="41">
        <v>1.73</v>
      </c>
      <c r="BA136" s="47">
        <f>AVERAGE(AZ136:AZ137,AZ139)</f>
        <v>1.79</v>
      </c>
      <c r="BB136" s="47">
        <f>QUARTILE(AZ136:AZ139,1)</f>
        <v>1.7825</v>
      </c>
      <c r="BC136" s="58">
        <f>IF(OR(AZ136&lt;(BB136-1.5*BB138),AZ136&gt;(BB137+1.5*BB138)),1,0)</f>
        <v>0</v>
      </c>
      <c r="BD136" s="6"/>
      <c r="BE136" s="6"/>
      <c r="BF136" s="6"/>
      <c r="BG136" s="6"/>
      <c r="BH136" s="6"/>
      <c r="BI136" s="6"/>
      <c r="BJ136" s="6"/>
      <c r="BK136" s="6"/>
      <c r="BL136" s="6"/>
      <c r="BM136" s="6"/>
      <c r="BN136" s="6"/>
      <c r="BO136" s="6"/>
      <c r="BP136" s="6"/>
      <c r="BQ136" s="6"/>
      <c r="BR136" s="6"/>
      <c r="BS136" s="6"/>
    </row>
    <row r="137" spans="1:71" x14ac:dyDescent="0.25">
      <c r="A137" s="19"/>
      <c r="B137" s="19"/>
      <c r="D137" s="51"/>
      <c r="E137" s="25"/>
      <c r="F137" s="6" t="s">
        <v>185</v>
      </c>
      <c r="G137" s="6">
        <v>134</v>
      </c>
      <c r="H137" s="38">
        <v>282.2</v>
      </c>
      <c r="I137" s="38">
        <f t="shared" si="305"/>
        <v>275.12174999999996</v>
      </c>
      <c r="J137" s="38">
        <f t="shared" si="310"/>
        <v>7.0782500000000255</v>
      </c>
      <c r="K137" s="38">
        <v>232</v>
      </c>
      <c r="L137" s="38">
        <v>235.3</v>
      </c>
      <c r="M137" s="38">
        <f t="shared" si="233"/>
        <v>3.3000000000000114</v>
      </c>
      <c r="N137" s="38">
        <f t="shared" ref="N137" si="318">STDEV(M136:M139)</f>
        <v>0.86794777108609933</v>
      </c>
      <c r="O137" s="38">
        <f t="shared" si="291"/>
        <v>50.199999999999989</v>
      </c>
      <c r="P137" s="38">
        <v>285.60000000000002</v>
      </c>
      <c r="Q137" s="38">
        <v>255.4</v>
      </c>
      <c r="R137" s="38">
        <f t="shared" si="307"/>
        <v>20.099999999999994</v>
      </c>
      <c r="S137" s="38">
        <f t="shared" ref="S137" si="319">STDEV(R136:R139)</f>
        <v>9.5742710775628362E-2</v>
      </c>
      <c r="T137" s="38"/>
      <c r="U137" s="38"/>
      <c r="V137" s="38"/>
      <c r="W137" s="38"/>
      <c r="X137" s="38"/>
      <c r="Y137" s="38"/>
      <c r="Z137" s="38"/>
      <c r="AA137" s="38"/>
      <c r="AB137" s="38"/>
      <c r="AC137" s="38"/>
      <c r="AD137" s="38"/>
      <c r="AE137" s="38"/>
      <c r="AF137" s="38"/>
      <c r="AG137" s="38">
        <f t="shared" si="293"/>
        <v>3.3000000000000114</v>
      </c>
      <c r="AH137" s="38">
        <f t="shared" si="294"/>
        <v>23.400000000000006</v>
      </c>
      <c r="AI137" s="38">
        <v>0.76600000000000001</v>
      </c>
      <c r="AJ137" s="38">
        <v>1.03</v>
      </c>
      <c r="AK137" s="38">
        <v>1.9390000000000001</v>
      </c>
      <c r="AL137" s="38">
        <f t="shared" si="196"/>
        <v>0.14300000000000002</v>
      </c>
      <c r="AM137" s="38">
        <v>275.33</v>
      </c>
      <c r="AN137" s="38">
        <f t="shared" si="309"/>
        <v>0.20825000000002092</v>
      </c>
      <c r="AO137" s="38">
        <f t="shared" ref="AO137:AO175" si="320">AN137</f>
        <v>0.20825000000002092</v>
      </c>
      <c r="AP137" s="38">
        <f t="shared" si="313"/>
        <v>0.35125000000002093</v>
      </c>
      <c r="AQ137" s="38">
        <f>STDEV(AP136:AP139)</f>
        <v>0.10494373492496661</v>
      </c>
      <c r="AR137" s="38">
        <f>QUARTILE(AP136:AP139,3)</f>
        <v>0.29575000000000395</v>
      </c>
      <c r="AS137" s="6">
        <f>IF(OR(AP137&lt;(AR136-1.5*AR138),AP137&gt;(AR137+1.5*AR138)),1,0)</f>
        <v>0</v>
      </c>
      <c r="AT137" s="38">
        <v>16</v>
      </c>
      <c r="AU137" s="45">
        <f t="shared" ref="AU137:BA137" si="321">STDEV(AT136:AT139)</f>
        <v>0.47871355387816905</v>
      </c>
      <c r="AV137" s="45">
        <f>QUARTILE(AT136:AT139,3)</f>
        <v>16</v>
      </c>
      <c r="AW137" s="6">
        <f>IF(OR(AT137&lt;(AV136-1.5*AV138),AT137&gt;(AV137+1.5*AV138)),1,0)</f>
        <v>0</v>
      </c>
      <c r="AX137" s="38">
        <f t="shared" si="314"/>
        <v>45.551601423484833</v>
      </c>
      <c r="AY137" s="38"/>
      <c r="AZ137" s="38">
        <v>1.8</v>
      </c>
      <c r="BA137" s="45">
        <f t="shared" si="321"/>
        <v>0.25409971795865222</v>
      </c>
      <c r="BB137" s="45">
        <f>QUARTILE(AZ136:AZ139,3)</f>
        <v>1.9525000000000001</v>
      </c>
      <c r="BC137" s="57">
        <f>IF(OR(AZ137&lt;(BB136-1.5*BB138),AZ137&gt;(BB137+1.5*BB138)),1,0)</f>
        <v>0</v>
      </c>
      <c r="BD137" s="6"/>
      <c r="BE137" s="6"/>
      <c r="BF137" s="6"/>
      <c r="BG137" s="6"/>
      <c r="BH137" s="6"/>
      <c r="BI137" s="6"/>
      <c r="BJ137" s="6"/>
      <c r="BK137" s="6"/>
      <c r="BL137" s="6"/>
      <c r="BM137" s="6"/>
      <c r="BN137" s="6"/>
      <c r="BO137" s="6"/>
      <c r="BP137" s="6"/>
      <c r="BQ137" s="6"/>
      <c r="BR137" s="6"/>
      <c r="BS137" s="6"/>
    </row>
    <row r="138" spans="1:71" x14ac:dyDescent="0.25">
      <c r="A138" s="20"/>
      <c r="B138" s="20"/>
      <c r="D138" s="51"/>
      <c r="E138" s="25"/>
      <c r="F138" s="6" t="s">
        <v>186</v>
      </c>
      <c r="G138" s="6">
        <v>135</v>
      </c>
      <c r="H138" s="38">
        <v>278</v>
      </c>
      <c r="I138" s="38">
        <f t="shared" si="305"/>
        <v>270.92174999999997</v>
      </c>
      <c r="J138" s="38">
        <f t="shared" si="310"/>
        <v>7.0782500000000255</v>
      </c>
      <c r="K138" s="38">
        <v>227</v>
      </c>
      <c r="L138" s="38">
        <v>231.4</v>
      </c>
      <c r="M138" s="38">
        <f t="shared" si="233"/>
        <v>4.4000000000000057</v>
      </c>
      <c r="N138" s="38"/>
      <c r="O138" s="38">
        <f t="shared" si="291"/>
        <v>51</v>
      </c>
      <c r="P138" s="38">
        <v>282.60000000000002</v>
      </c>
      <c r="Q138" s="38">
        <v>251.6</v>
      </c>
      <c r="R138" s="38">
        <f t="shared" si="307"/>
        <v>20.199999999999989</v>
      </c>
      <c r="S138" s="38"/>
      <c r="T138" s="38"/>
      <c r="U138" s="38"/>
      <c r="V138" s="38"/>
      <c r="W138" s="38"/>
      <c r="X138" s="38"/>
      <c r="Y138" s="38"/>
      <c r="Z138" s="38"/>
      <c r="AA138" s="38"/>
      <c r="AB138" s="38"/>
      <c r="AC138" s="38"/>
      <c r="AD138" s="38"/>
      <c r="AE138" s="38"/>
      <c r="AF138" s="38"/>
      <c r="AG138" s="38">
        <f t="shared" si="293"/>
        <v>4.4000000000000057</v>
      </c>
      <c r="AH138" s="38">
        <f t="shared" si="294"/>
        <v>24.599999999999994</v>
      </c>
      <c r="AI138" s="38">
        <v>0.77900000000000003</v>
      </c>
      <c r="AJ138" s="38">
        <v>1.0389999999999999</v>
      </c>
      <c r="AK138" s="38">
        <v>1.9870000000000001</v>
      </c>
      <c r="AL138" s="38">
        <f t="shared" ref="AL138:AL179" si="322">AK138-AJ138-AI138</f>
        <v>0.16900000000000015</v>
      </c>
      <c r="AM138" s="38">
        <v>271.02999999999997</v>
      </c>
      <c r="AN138" s="38">
        <f t="shared" si="309"/>
        <v>0.10824999999999818</v>
      </c>
      <c r="AO138" s="38">
        <f t="shared" si="320"/>
        <v>0.10824999999999818</v>
      </c>
      <c r="AP138" s="38">
        <f t="shared" si="313"/>
        <v>0.27724999999999833</v>
      </c>
      <c r="AQ138" s="38"/>
      <c r="AR138" s="38">
        <f>AR137-AR136</f>
        <v>0.15150000000000385</v>
      </c>
      <c r="AS138" s="6">
        <f>IF(OR(AP138&lt;(AR136-1.5*AR138),AP138&gt;(AR137+1.5*AR138)),1,0)</f>
        <v>0</v>
      </c>
      <c r="AT138" s="38">
        <v>15.5</v>
      </c>
      <c r="AU138" s="45"/>
      <c r="AV138" s="45">
        <f>AV137-AV136</f>
        <v>0.625</v>
      </c>
      <c r="AW138" s="5">
        <f>IF(OR(AT138&lt;(AV136-1.5*AV138),AT138&gt;(AV137+1.5*AV138)),1,0)</f>
        <v>0</v>
      </c>
      <c r="AX138" s="38">
        <f t="shared" si="314"/>
        <v>55.906221821461109</v>
      </c>
      <c r="AY138" s="38"/>
      <c r="AZ138" s="44">
        <v>2.29</v>
      </c>
      <c r="BA138" s="45"/>
      <c r="BB138" s="45">
        <f>BB137-BB136</f>
        <v>0.17000000000000015</v>
      </c>
      <c r="BC138" s="53">
        <f>IF(OR(AZ138&lt;(BB136-1.5*BB138),AZ138&gt;(BB137+1.5*BB138)),1,0)</f>
        <v>1</v>
      </c>
      <c r="BD138" s="6"/>
      <c r="BE138" s="6"/>
      <c r="BF138" s="6"/>
      <c r="BG138" s="6"/>
      <c r="BH138" s="6"/>
      <c r="BI138" s="6"/>
      <c r="BJ138" s="6"/>
      <c r="BK138" s="6"/>
      <c r="BL138" s="6"/>
      <c r="BM138" s="6"/>
      <c r="BN138" s="6"/>
      <c r="BO138" s="6"/>
      <c r="BP138" s="6"/>
      <c r="BQ138" s="6"/>
      <c r="BR138" s="6"/>
      <c r="BS138" s="6"/>
    </row>
    <row r="139" spans="1:71" x14ac:dyDescent="0.25">
      <c r="A139" s="20"/>
      <c r="B139" s="20"/>
      <c r="C139">
        <v>0</v>
      </c>
      <c r="D139" s="51"/>
      <c r="E139" s="25"/>
      <c r="F139" s="6" t="s">
        <v>187</v>
      </c>
      <c r="G139" s="6">
        <v>136</v>
      </c>
      <c r="H139" s="38">
        <v>279.8</v>
      </c>
      <c r="I139" s="38">
        <f t="shared" si="305"/>
        <v>272.72174999999999</v>
      </c>
      <c r="J139" s="38">
        <f t="shared" si="310"/>
        <v>7.0782500000000255</v>
      </c>
      <c r="K139" s="38">
        <v>227</v>
      </c>
      <c r="L139" s="38">
        <v>230.6</v>
      </c>
      <c r="M139" s="38">
        <f t="shared" si="233"/>
        <v>3.5999999999999943</v>
      </c>
      <c r="N139" s="38"/>
      <c r="O139" s="38">
        <f t="shared" si="291"/>
        <v>52.800000000000011</v>
      </c>
      <c r="P139" s="38">
        <v>283.60000000000002</v>
      </c>
      <c r="Q139" s="38">
        <v>250.6</v>
      </c>
      <c r="R139" s="38">
        <f t="shared" si="307"/>
        <v>20</v>
      </c>
      <c r="S139" s="38"/>
      <c r="T139" s="38"/>
      <c r="U139" s="38"/>
      <c r="V139" s="38"/>
      <c r="W139" s="38"/>
      <c r="X139" s="38"/>
      <c r="Y139" s="38"/>
      <c r="Z139" s="38"/>
      <c r="AA139" s="38"/>
      <c r="AB139" s="38"/>
      <c r="AC139" s="38"/>
      <c r="AD139" s="38"/>
      <c r="AE139" s="38"/>
      <c r="AF139" s="38"/>
      <c r="AG139" s="38">
        <f t="shared" si="293"/>
        <v>3.5999999999999943</v>
      </c>
      <c r="AH139" s="38">
        <f t="shared" si="294"/>
        <v>23.599999999999994</v>
      </c>
      <c r="AI139" s="38">
        <v>0.78</v>
      </c>
      <c r="AJ139" s="38">
        <v>1.069</v>
      </c>
      <c r="AK139" s="38">
        <v>1.9970000000000001</v>
      </c>
      <c r="AL139" s="38">
        <f t="shared" si="322"/>
        <v>0.14800000000000013</v>
      </c>
      <c r="AM139" s="38">
        <v>272.55</v>
      </c>
      <c r="AN139" s="38">
        <f t="shared" si="309"/>
        <v>-0.17174999999997453</v>
      </c>
      <c r="AO139" s="38">
        <v>0</v>
      </c>
      <c r="AP139" s="38">
        <f t="shared" si="313"/>
        <v>0.14800000000000013</v>
      </c>
      <c r="AQ139" s="38"/>
      <c r="AR139" s="38"/>
      <c r="AS139" s="6">
        <f>IF(OR(AP139&lt;(AR136-1.5*AR138),AP139&gt;(AR137+1.5*AR138)),1,0)</f>
        <v>0</v>
      </c>
      <c r="AT139" s="38">
        <v>16</v>
      </c>
      <c r="AU139" s="45"/>
      <c r="AV139" s="45"/>
      <c r="AW139" s="5">
        <f>IF(OR(AT139&lt;(AV136-1.5*AV138),AT139&gt;(AV137+1.5*AV138)),1,0)</f>
        <v>0</v>
      </c>
      <c r="AX139" s="38">
        <f t="shared" si="314"/>
        <v>108.10810810810801</v>
      </c>
      <c r="AY139" s="38"/>
      <c r="AZ139" s="38">
        <v>1.84</v>
      </c>
      <c r="BA139" s="45"/>
      <c r="BB139" s="45"/>
      <c r="BC139" s="54">
        <f>IF(OR(AZ139&lt;(BB136-1.5*BB138),AZ139&gt;(BB137+1.5*BB138)),1,0)</f>
        <v>0</v>
      </c>
      <c r="BD139" s="6"/>
      <c r="BE139" s="6"/>
      <c r="BF139" s="6"/>
      <c r="BG139" s="6"/>
      <c r="BH139" s="6"/>
      <c r="BI139" s="6"/>
      <c r="BJ139" s="6"/>
      <c r="BK139" s="6"/>
      <c r="BL139" s="6"/>
      <c r="BM139" s="6"/>
      <c r="BN139" s="6"/>
      <c r="BO139" s="6"/>
      <c r="BP139" s="6"/>
      <c r="BQ139" s="6"/>
      <c r="BR139" s="6"/>
      <c r="BS139" s="6"/>
    </row>
    <row r="140" spans="1:71" x14ac:dyDescent="0.25">
      <c r="A140" s="20"/>
      <c r="B140" s="20"/>
      <c r="D140" s="51"/>
      <c r="E140" s="33">
        <v>1</v>
      </c>
      <c r="F140" s="32" t="s">
        <v>188</v>
      </c>
      <c r="G140" s="32">
        <v>137</v>
      </c>
      <c r="H140" s="37">
        <v>272.39999999999998</v>
      </c>
      <c r="I140" s="37">
        <f t="shared" si="305"/>
        <v>265.32174999999995</v>
      </c>
      <c r="J140" s="37">
        <f t="shared" si="310"/>
        <v>7.0782500000000255</v>
      </c>
      <c r="K140" s="37">
        <v>224.9</v>
      </c>
      <c r="L140" s="37">
        <v>227.4</v>
      </c>
      <c r="M140" s="37">
        <f t="shared" si="233"/>
        <v>2.5</v>
      </c>
      <c r="N140" s="37">
        <f t="shared" ref="N140" si="323">AVERAGE(M140:M143)</f>
        <v>2.375</v>
      </c>
      <c r="O140" s="37">
        <f t="shared" si="291"/>
        <v>47.499999999999972</v>
      </c>
      <c r="P140" s="37">
        <v>275</v>
      </c>
      <c r="Q140" s="37">
        <v>247.6</v>
      </c>
      <c r="R140" s="37">
        <f t="shared" si="307"/>
        <v>20.199999999999989</v>
      </c>
      <c r="S140" s="37">
        <f t="shared" ref="S140" si="324">AVERAGE(R140:R143)</f>
        <v>20.100000000000001</v>
      </c>
      <c r="T140" s="37"/>
      <c r="U140" s="37"/>
      <c r="V140" s="37"/>
      <c r="W140" s="37"/>
      <c r="X140" s="37"/>
      <c r="Y140" s="37"/>
      <c r="Z140" s="37"/>
      <c r="AA140" s="37"/>
      <c r="AB140" s="37"/>
      <c r="AC140" s="37"/>
      <c r="AD140" s="37"/>
      <c r="AE140" s="37"/>
      <c r="AF140" s="37"/>
      <c r="AG140" s="37">
        <f t="shared" si="293"/>
        <v>2.5</v>
      </c>
      <c r="AH140" s="37">
        <f t="shared" si="294"/>
        <v>22.699999999999989</v>
      </c>
      <c r="AI140" s="37">
        <v>0.73499999999999999</v>
      </c>
      <c r="AJ140" s="37">
        <v>1.077</v>
      </c>
      <c r="AK140" s="37">
        <v>1.9159999999999999</v>
      </c>
      <c r="AL140" s="37">
        <f t="shared" si="322"/>
        <v>0.10399999999999998</v>
      </c>
      <c r="AM140" s="37">
        <v>265.39999999999998</v>
      </c>
      <c r="AN140" s="37">
        <f t="shared" si="309"/>
        <v>7.8250000000025466E-2</v>
      </c>
      <c r="AO140" s="37">
        <f t="shared" si="320"/>
        <v>7.8250000000025466E-2</v>
      </c>
      <c r="AP140" s="37">
        <f t="shared" si="313"/>
        <v>0.18225000000002545</v>
      </c>
      <c r="AQ140" s="37">
        <f>AVERAGE(AP140:AP143)</f>
        <v>0.1453750000000224</v>
      </c>
      <c r="AR140" s="37">
        <f>QUARTILE(AP140:AP143,1)</f>
        <v>0.12725000000000006</v>
      </c>
      <c r="AS140" s="32">
        <f>IF(OR(AP140&lt;(AR140-1.5*AR142),AP140&gt;(AR141+1.5*AR142)),1,0)</f>
        <v>0</v>
      </c>
      <c r="AT140" s="37">
        <v>16.5</v>
      </c>
      <c r="AU140" s="37">
        <f t="shared" ref="AU140:BA140" si="325">AVERAGE(AT140:AT143)</f>
        <v>16.25</v>
      </c>
      <c r="AV140" s="37">
        <f>QUARTILE(AT140:AT143,1)</f>
        <v>16</v>
      </c>
      <c r="AW140" s="32">
        <f>IF(OR(AT140&lt;(AV140-1.5*AV142),AT140&gt;(AV141+1.5*AV142)),1,0)</f>
        <v>0</v>
      </c>
      <c r="AX140" s="37">
        <f t="shared" si="314"/>
        <v>90.534979423855674</v>
      </c>
      <c r="AY140" s="37"/>
      <c r="AZ140" s="37">
        <v>1.65</v>
      </c>
      <c r="BA140" s="37">
        <f t="shared" si="325"/>
        <v>1.6425000000000001</v>
      </c>
      <c r="BB140" s="37">
        <f>QUARTILE(AZ140:AZ143,1)</f>
        <v>1.61</v>
      </c>
      <c r="BC140" s="52">
        <f>IF(OR(AZ140&lt;(BB140-1.5*BB142),AZ140&gt;(BB141+1.5*BB142)),1,0)</f>
        <v>0</v>
      </c>
      <c r="BD140" s="6"/>
      <c r="BE140" s="6"/>
      <c r="BF140" s="6"/>
      <c r="BG140" s="6"/>
      <c r="BH140" s="6"/>
      <c r="BI140" s="6"/>
      <c r="BJ140" s="6"/>
      <c r="BK140" s="6"/>
      <c r="BL140" s="6"/>
      <c r="BM140" s="6"/>
      <c r="BN140" s="6"/>
      <c r="BO140" s="6"/>
      <c r="BP140" s="6"/>
      <c r="BQ140" s="6"/>
      <c r="BR140" s="6"/>
      <c r="BS140" s="6"/>
    </row>
    <row r="141" spans="1:71" x14ac:dyDescent="0.25">
      <c r="A141" s="20"/>
      <c r="B141" s="20"/>
      <c r="D141" s="51"/>
      <c r="E141" s="33"/>
      <c r="F141" s="32" t="s">
        <v>189</v>
      </c>
      <c r="G141" s="32">
        <v>138</v>
      </c>
      <c r="H141" s="37">
        <v>272.2</v>
      </c>
      <c r="I141" s="37">
        <f t="shared" si="305"/>
        <v>265.12174999999996</v>
      </c>
      <c r="J141" s="37">
        <f t="shared" si="310"/>
        <v>7.0782500000000255</v>
      </c>
      <c r="K141" s="37">
        <v>217.7</v>
      </c>
      <c r="L141" s="37">
        <v>219.6</v>
      </c>
      <c r="M141" s="37">
        <f t="shared" si="233"/>
        <v>1.9000000000000057</v>
      </c>
      <c r="N141" s="37">
        <f t="shared" ref="N141" si="326">STDEV(M140:M143)</f>
        <v>0.42720018726587772</v>
      </c>
      <c r="O141" s="37">
        <f t="shared" si="291"/>
        <v>54.5</v>
      </c>
      <c r="P141" s="37">
        <v>274.3</v>
      </c>
      <c r="Q141" s="37">
        <v>239.7</v>
      </c>
      <c r="R141" s="37">
        <f t="shared" si="307"/>
        <v>20.099999999999994</v>
      </c>
      <c r="S141" s="37">
        <f t="shared" ref="S141" si="327">STDEV(R140:R143)</f>
        <v>0.14142135623730814</v>
      </c>
      <c r="T141" s="37"/>
      <c r="U141" s="37"/>
      <c r="V141" s="37"/>
      <c r="W141" s="37"/>
      <c r="X141" s="37"/>
      <c r="Y141" s="37"/>
      <c r="Z141" s="37"/>
      <c r="AA141" s="37"/>
      <c r="AB141" s="37"/>
      <c r="AC141" s="37"/>
      <c r="AD141" s="37"/>
      <c r="AE141" s="37"/>
      <c r="AF141" s="37"/>
      <c r="AG141" s="37">
        <f t="shared" si="293"/>
        <v>1.9000000000000057</v>
      </c>
      <c r="AH141" s="37">
        <f t="shared" si="294"/>
        <v>22</v>
      </c>
      <c r="AI141" s="37">
        <v>0.73799999999999999</v>
      </c>
      <c r="AJ141" s="37">
        <v>1.077</v>
      </c>
      <c r="AK141" s="37">
        <v>1.885</v>
      </c>
      <c r="AL141" s="37">
        <f t="shared" si="322"/>
        <v>7.0000000000000062E-2</v>
      </c>
      <c r="AM141" s="37">
        <v>265.22000000000003</v>
      </c>
      <c r="AN141" s="37">
        <f t="shared" si="309"/>
        <v>9.8250000000064119E-2</v>
      </c>
      <c r="AO141" s="37">
        <f t="shared" si="320"/>
        <v>9.8250000000064119E-2</v>
      </c>
      <c r="AP141" s="37">
        <f t="shared" si="313"/>
        <v>0.16825000000006418</v>
      </c>
      <c r="AQ141" s="37">
        <f>STDEV(AP140:AP143)</f>
        <v>3.9885513243134711E-2</v>
      </c>
      <c r="AR141" s="37">
        <f>QUARTILE(AP140:AP143,3)</f>
        <v>0.1717500000000545</v>
      </c>
      <c r="AS141" s="32">
        <f>IF(OR(AP141&lt;(AR140-1.5*AR142),AP141&gt;(AR141+1.5*AR142)),1,0)</f>
        <v>0</v>
      </c>
      <c r="AT141" s="37">
        <v>16</v>
      </c>
      <c r="AU141" s="37">
        <f t="shared" ref="AU141:BA141" si="328">STDEV(AT140:AT143)</f>
        <v>0.28867513459481287</v>
      </c>
      <c r="AV141" s="37">
        <f>QUARTILE(AT140:AT143,3)</f>
        <v>16.5</v>
      </c>
      <c r="AW141" s="32">
        <f>IF(OR(AT141&lt;(AV140-1.5*AV142),AT141&gt;(AV141+1.5*AV142)),1,0)</f>
        <v>0</v>
      </c>
      <c r="AX141" s="37">
        <f t="shared" si="314"/>
        <v>95.096582466531331</v>
      </c>
      <c r="AY141" s="37"/>
      <c r="AZ141" s="37">
        <v>1.58</v>
      </c>
      <c r="BA141" s="37">
        <f t="shared" si="328"/>
        <v>5.9090326337452731E-2</v>
      </c>
      <c r="BB141" s="37">
        <f>QUARTILE(AZ140:AZ143,3)</f>
        <v>1.6675</v>
      </c>
      <c r="BC141" s="52">
        <f>IF(OR(AZ141&lt;(BB140-1.5*BB142),AZ141&gt;(BB141+1.5*BB142)),1,0)</f>
        <v>0</v>
      </c>
      <c r="BD141" s="6"/>
      <c r="BE141" s="6"/>
      <c r="BF141" s="6"/>
      <c r="BG141" s="6"/>
      <c r="BH141" s="6"/>
      <c r="BI141" s="6"/>
      <c r="BJ141" s="6"/>
      <c r="BK141" s="6"/>
      <c r="BL141" s="6"/>
      <c r="BM141" s="6"/>
      <c r="BN141" s="6"/>
      <c r="BO141" s="6"/>
      <c r="BP141" s="6"/>
      <c r="BQ141" s="6"/>
      <c r="BR141" s="6"/>
      <c r="BS141" s="6"/>
    </row>
    <row r="142" spans="1:71" x14ac:dyDescent="0.25">
      <c r="A142" s="20"/>
      <c r="B142" s="20"/>
      <c r="D142" s="51"/>
      <c r="E142" s="33"/>
      <c r="F142" s="32" t="s">
        <v>190</v>
      </c>
      <c r="G142" s="32">
        <v>139</v>
      </c>
      <c r="H142" s="37">
        <v>277.89999999999998</v>
      </c>
      <c r="I142" s="37">
        <f t="shared" si="305"/>
        <v>270.82174999999995</v>
      </c>
      <c r="J142" s="37">
        <f t="shared" si="310"/>
        <v>7.0782500000000255</v>
      </c>
      <c r="K142" s="37">
        <v>223.2</v>
      </c>
      <c r="L142" s="37">
        <v>226.1</v>
      </c>
      <c r="M142" s="37">
        <f t="shared" si="233"/>
        <v>2.9000000000000057</v>
      </c>
      <c r="N142" s="37"/>
      <c r="O142" s="37">
        <f t="shared" si="291"/>
        <v>54.699999999999989</v>
      </c>
      <c r="P142" s="37">
        <v>280</v>
      </c>
      <c r="Q142" s="37">
        <v>246</v>
      </c>
      <c r="R142" s="37">
        <f t="shared" si="307"/>
        <v>19.900000000000006</v>
      </c>
      <c r="S142" s="37"/>
      <c r="T142" s="37"/>
      <c r="U142" s="37"/>
      <c r="V142" s="37"/>
      <c r="W142" s="37"/>
      <c r="X142" s="37"/>
      <c r="Y142" s="37"/>
      <c r="Z142" s="37"/>
      <c r="AA142" s="37"/>
      <c r="AB142" s="37"/>
      <c r="AC142" s="37"/>
      <c r="AD142" s="37"/>
      <c r="AE142" s="37"/>
      <c r="AF142" s="37"/>
      <c r="AG142" s="37">
        <f t="shared" si="293"/>
        <v>2.9000000000000057</v>
      </c>
      <c r="AH142" s="37">
        <f t="shared" si="294"/>
        <v>22.800000000000011</v>
      </c>
      <c r="AI142" s="37">
        <v>0.75900000000000001</v>
      </c>
      <c r="AJ142" s="37">
        <v>1.069</v>
      </c>
      <c r="AK142" s="37">
        <v>1.9670000000000001</v>
      </c>
      <c r="AL142" s="37">
        <f t="shared" si="322"/>
        <v>0.13900000000000012</v>
      </c>
      <c r="AM142" s="37">
        <v>269.88</v>
      </c>
      <c r="AN142" s="37">
        <f t="shared" si="309"/>
        <v>-0.94174999999995634</v>
      </c>
      <c r="AO142" s="37">
        <v>0</v>
      </c>
      <c r="AP142" s="37">
        <f t="shared" si="313"/>
        <v>0.13900000000000012</v>
      </c>
      <c r="AQ142" s="37"/>
      <c r="AR142" s="37">
        <f>AR141-AR140</f>
        <v>4.450000000005444E-2</v>
      </c>
      <c r="AS142" s="32">
        <f>IF(OR(AP142&lt;(AR140-1.5*AR142),AP142&gt;(AR141+1.5*AR142)),1,0)</f>
        <v>0</v>
      </c>
      <c r="AT142" s="37">
        <v>16</v>
      </c>
      <c r="AU142" s="37"/>
      <c r="AV142" s="37">
        <f>AV141-AV140</f>
        <v>0.5</v>
      </c>
      <c r="AW142" s="32">
        <f>IF(OR(AT142&lt;(AV140-1.5*AV142),AT142&gt;(AV141+1.5*AV142)),1,0)</f>
        <v>0</v>
      </c>
      <c r="AX142" s="37">
        <f t="shared" si="314"/>
        <v>115.10791366906464</v>
      </c>
      <c r="AY142" s="37"/>
      <c r="AZ142" s="37">
        <v>1.72</v>
      </c>
      <c r="BA142" s="37"/>
      <c r="BB142" s="37">
        <f>BB141-BB140</f>
        <v>5.7499999999999885E-2</v>
      </c>
      <c r="BC142" s="52">
        <f>IF(OR(AZ142&lt;(BB140-1.5*BB142),AZ142&gt;(BB141+1.5*BB142)),1,0)</f>
        <v>0</v>
      </c>
      <c r="BD142" s="6"/>
      <c r="BE142" s="6"/>
      <c r="BF142" s="6"/>
      <c r="BG142" s="6"/>
      <c r="BH142" s="6"/>
      <c r="BI142" s="6"/>
      <c r="BJ142" s="6"/>
      <c r="BK142" s="6"/>
      <c r="BL142" s="6"/>
      <c r="BM142" s="6"/>
      <c r="BN142" s="6"/>
      <c r="BO142" s="6"/>
      <c r="BP142" s="6"/>
      <c r="BQ142" s="6"/>
      <c r="BR142" s="6"/>
      <c r="BS142" s="6"/>
    </row>
    <row r="143" spans="1:71" x14ac:dyDescent="0.25">
      <c r="A143" s="20"/>
      <c r="B143" s="20"/>
      <c r="C143">
        <v>1</v>
      </c>
      <c r="D143" s="51"/>
      <c r="E143" s="33"/>
      <c r="F143" s="32" t="s">
        <v>191</v>
      </c>
      <c r="G143" s="32">
        <v>140</v>
      </c>
      <c r="H143" s="37">
        <v>275.10000000000002</v>
      </c>
      <c r="I143" s="37">
        <f t="shared" si="305"/>
        <v>268.02175</v>
      </c>
      <c r="J143" s="37">
        <f t="shared" si="310"/>
        <v>7.0782500000000255</v>
      </c>
      <c r="K143" s="37">
        <v>226.9</v>
      </c>
      <c r="L143" s="37">
        <v>229.1</v>
      </c>
      <c r="M143" s="37">
        <f t="shared" si="233"/>
        <v>2.1999999999999886</v>
      </c>
      <c r="N143" s="37"/>
      <c r="O143" s="37">
        <f t="shared" si="291"/>
        <v>48.200000000000017</v>
      </c>
      <c r="P143" s="37">
        <v>277.39999999999998</v>
      </c>
      <c r="Q143" s="37">
        <v>249.3</v>
      </c>
      <c r="R143" s="37">
        <f t="shared" si="307"/>
        <v>20.200000000000017</v>
      </c>
      <c r="S143" s="37"/>
      <c r="T143" s="37"/>
      <c r="U143" s="37"/>
      <c r="V143" s="37"/>
      <c r="W143" s="37"/>
      <c r="X143" s="37"/>
      <c r="Y143" s="37"/>
      <c r="Z143" s="37"/>
      <c r="AA143" s="37"/>
      <c r="AB143" s="37"/>
      <c r="AC143" s="37"/>
      <c r="AD143" s="37"/>
      <c r="AE143" s="37"/>
      <c r="AF143" s="37"/>
      <c r="AG143" s="37">
        <f t="shared" si="293"/>
        <v>2.1999999999999886</v>
      </c>
      <c r="AH143" s="37">
        <f t="shared" si="294"/>
        <v>22.400000000000006</v>
      </c>
      <c r="AI143" s="37">
        <v>0.73399999999999999</v>
      </c>
      <c r="AJ143" s="37">
        <v>1.052</v>
      </c>
      <c r="AK143" s="37">
        <v>1.8779999999999999</v>
      </c>
      <c r="AL143" s="37">
        <f t="shared" si="322"/>
        <v>9.199999999999986E-2</v>
      </c>
      <c r="AM143" s="37">
        <v>267.98</v>
      </c>
      <c r="AN143" s="37">
        <f t="shared" si="309"/>
        <v>-4.1749999999979082E-2</v>
      </c>
      <c r="AO143" s="37">
        <v>0</v>
      </c>
      <c r="AP143" s="37">
        <f t="shared" si="313"/>
        <v>9.199999999999986E-2</v>
      </c>
      <c r="AQ143" s="37"/>
      <c r="AR143" s="37"/>
      <c r="AS143" s="32">
        <f>IF(OR(AP143&lt;(AR140-1.5*AR142),AP143&gt;(AR141+1.5*AR142)),1,0)</f>
        <v>0</v>
      </c>
      <c r="AT143" s="37">
        <v>16.5</v>
      </c>
      <c r="AU143" s="37"/>
      <c r="AV143" s="37"/>
      <c r="AW143" s="32">
        <f>IF(OR(AT143&lt;(AV140-1.5*AV142),AT143&gt;(AV141+1.5*AV142)),1,0)</f>
        <v>0</v>
      </c>
      <c r="AX143" s="37">
        <f t="shared" si="314"/>
        <v>179.34782608695679</v>
      </c>
      <c r="AY143" s="37"/>
      <c r="AZ143" s="37">
        <v>1.62</v>
      </c>
      <c r="BA143" s="37"/>
      <c r="BB143" s="37"/>
      <c r="BC143" s="52">
        <f>IF(OR(AZ143&lt;(BB140-1.5*BB142),AZ143&gt;(BB141+1.5*BB142)),1,0)</f>
        <v>0</v>
      </c>
      <c r="BD143" s="6"/>
      <c r="BE143" s="6"/>
      <c r="BF143" s="6"/>
      <c r="BG143" s="6"/>
      <c r="BH143" s="6"/>
      <c r="BI143" s="6"/>
      <c r="BJ143" s="6"/>
      <c r="BK143" s="6"/>
      <c r="BL143" s="6"/>
      <c r="BM143" s="6"/>
      <c r="BN143" s="6"/>
      <c r="BO143" s="6"/>
      <c r="BP143" s="6"/>
      <c r="BQ143" s="6"/>
      <c r="BR143" s="6"/>
      <c r="BS143" s="6"/>
    </row>
    <row r="144" spans="1:71" x14ac:dyDescent="0.25">
      <c r="A144" s="20"/>
      <c r="B144" s="20"/>
      <c r="D144" s="51"/>
      <c r="E144" s="25">
        <v>3</v>
      </c>
      <c r="F144" s="6" t="s">
        <v>192</v>
      </c>
      <c r="G144" s="6">
        <v>141</v>
      </c>
      <c r="H144" s="38">
        <v>272.60000000000002</v>
      </c>
      <c r="I144" s="38">
        <f t="shared" si="305"/>
        <v>265.52175</v>
      </c>
      <c r="J144" s="38">
        <f t="shared" si="310"/>
        <v>7.0782500000000255</v>
      </c>
      <c r="K144" s="38">
        <v>227</v>
      </c>
      <c r="L144" s="38">
        <v>229.7</v>
      </c>
      <c r="M144" s="38">
        <f t="shared" si="233"/>
        <v>2.6999999999999886</v>
      </c>
      <c r="N144" s="38">
        <f t="shared" ref="N144" si="329">AVERAGE(M144:M147)</f>
        <v>2.5500000000000043</v>
      </c>
      <c r="O144" s="38">
        <f t="shared" si="291"/>
        <v>45.600000000000023</v>
      </c>
      <c r="P144" s="38">
        <v>275.2</v>
      </c>
      <c r="Q144" s="38">
        <v>249.8</v>
      </c>
      <c r="R144" s="38">
        <f t="shared" si="307"/>
        <v>20.100000000000023</v>
      </c>
      <c r="S144" s="38">
        <f t="shared" ref="S144" si="330">AVERAGE(R144:R147)</f>
        <v>20.175000000000004</v>
      </c>
      <c r="T144" s="38"/>
      <c r="U144" s="38"/>
      <c r="V144" s="38"/>
      <c r="W144" s="38"/>
      <c r="X144" s="38"/>
      <c r="Y144" s="38"/>
      <c r="Z144" s="38"/>
      <c r="AA144" s="38"/>
      <c r="AB144" s="38"/>
      <c r="AC144" s="38"/>
      <c r="AD144" s="38"/>
      <c r="AE144" s="38"/>
      <c r="AF144" s="38"/>
      <c r="AG144" s="38">
        <f t="shared" si="293"/>
        <v>2.6999999999999886</v>
      </c>
      <c r="AH144" s="38">
        <f t="shared" si="294"/>
        <v>22.800000000000011</v>
      </c>
      <c r="AI144" s="38">
        <v>0.751</v>
      </c>
      <c r="AJ144" s="38">
        <v>1.0269999999999999</v>
      </c>
      <c r="AK144" s="38">
        <v>1.871</v>
      </c>
      <c r="AL144" s="38">
        <f t="shared" si="322"/>
        <v>9.3000000000000083E-2</v>
      </c>
      <c r="AM144" s="38">
        <v>265.33</v>
      </c>
      <c r="AN144" s="38">
        <f t="shared" si="309"/>
        <v>-0.19175000000001319</v>
      </c>
      <c r="AO144" s="38">
        <v>0</v>
      </c>
      <c r="AP144" s="38">
        <f t="shared" si="313"/>
        <v>9.3000000000000083E-2</v>
      </c>
      <c r="AQ144" s="38">
        <f>AVERAGE(AP144:AP146)</f>
        <v>9.8083333333338116E-2</v>
      </c>
      <c r="AR144" s="45">
        <f>QUARTILE(AP144:AP147,1)</f>
        <v>9.8250000000000171E-2</v>
      </c>
      <c r="AS144" s="6">
        <f>IF(OR(AP144&lt;(AR144-1.5*AR146),AP144&gt;(AR145+1.5*AR146)),1,0)</f>
        <v>0</v>
      </c>
      <c r="AT144" s="44">
        <v>18.5</v>
      </c>
      <c r="AU144" s="38">
        <f>AVERAGE(AT145:AT147)</f>
        <v>16.833333333333332</v>
      </c>
      <c r="AV144" s="45">
        <f>QUARTILE(AT144:AT147,1)</f>
        <v>16.875</v>
      </c>
      <c r="AW144" s="9">
        <f>IF(OR(AT144&lt;(AV144-1.5*AV146),AT144&gt;(AV145+1.5*AV146)),1,0)</f>
        <v>1</v>
      </c>
      <c r="AX144" s="44">
        <f t="shared" si="314"/>
        <v>198.92473118279551</v>
      </c>
      <c r="AY144" s="38"/>
      <c r="AZ144" s="38">
        <v>1.53</v>
      </c>
      <c r="BA144" s="38">
        <f>AVERAGE(AZ145:AZ147)</f>
        <v>1.6633333333333333</v>
      </c>
      <c r="BB144" s="45">
        <f>QUARTILE(AZ144:AZ147,1)</f>
        <v>1.56</v>
      </c>
      <c r="BC144" s="54">
        <f>IF(OR(AZ144&lt;(BB144-1.5*BB146),AZ144&gt;(BB145+1.5*BB146)),1,0)</f>
        <v>0</v>
      </c>
      <c r="BD144" s="6"/>
      <c r="BE144" s="6"/>
      <c r="BF144" s="6"/>
      <c r="BG144" s="6"/>
      <c r="BH144" s="6"/>
      <c r="BI144" s="6"/>
      <c r="BJ144" s="6"/>
      <c r="BK144" s="6"/>
      <c r="BL144" s="6"/>
      <c r="BM144" s="6"/>
      <c r="BN144" s="6"/>
      <c r="BO144" s="6"/>
      <c r="BP144" s="6"/>
      <c r="BQ144" s="6"/>
      <c r="BR144" s="6"/>
      <c r="BS144" s="6"/>
    </row>
    <row r="145" spans="1:71" x14ac:dyDescent="0.25">
      <c r="A145" s="20"/>
      <c r="B145" s="20"/>
      <c r="D145" s="51"/>
      <c r="E145" s="25"/>
      <c r="F145" s="6" t="s">
        <v>193</v>
      </c>
      <c r="G145" s="6">
        <v>142</v>
      </c>
      <c r="H145" s="38">
        <v>270</v>
      </c>
      <c r="I145" s="38">
        <f t="shared" si="305"/>
        <v>262.92174999999997</v>
      </c>
      <c r="J145" s="38">
        <f t="shared" si="310"/>
        <v>7.0782500000000255</v>
      </c>
      <c r="K145" s="38">
        <v>218.7</v>
      </c>
      <c r="L145" s="38">
        <v>221.1</v>
      </c>
      <c r="M145" s="38">
        <f t="shared" si="233"/>
        <v>2.4000000000000057</v>
      </c>
      <c r="N145" s="38">
        <f t="shared" ref="N145" si="331">STDEV(M144:M147)</f>
        <v>0.54467115461227544</v>
      </c>
      <c r="O145" s="38">
        <f t="shared" si="291"/>
        <v>51.300000000000011</v>
      </c>
      <c r="P145" s="38">
        <v>272.39999999999998</v>
      </c>
      <c r="Q145" s="38">
        <v>241.3</v>
      </c>
      <c r="R145" s="38">
        <f t="shared" si="307"/>
        <v>20.200000000000017</v>
      </c>
      <c r="S145" s="38">
        <f t="shared" ref="S145" si="332">STDEV(R144:R147)</f>
        <v>4.9999999999987686E-2</v>
      </c>
      <c r="T145" s="38"/>
      <c r="U145" s="38"/>
      <c r="V145" s="38"/>
      <c r="W145" s="38"/>
      <c r="X145" s="38"/>
      <c r="Y145" s="38"/>
      <c r="Z145" s="38"/>
      <c r="AA145" s="38"/>
      <c r="AB145" s="38"/>
      <c r="AC145" s="38"/>
      <c r="AD145" s="38"/>
      <c r="AE145" s="38"/>
      <c r="AF145" s="38"/>
      <c r="AG145" s="38">
        <f t="shared" si="293"/>
        <v>2.4000000000000057</v>
      </c>
      <c r="AH145" s="38">
        <f t="shared" si="294"/>
        <v>22.600000000000023</v>
      </c>
      <c r="AI145" s="38">
        <v>0.73699999999999999</v>
      </c>
      <c r="AJ145" s="38">
        <v>1.0289999999999999</v>
      </c>
      <c r="AK145" s="38">
        <v>1.8660000000000001</v>
      </c>
      <c r="AL145" s="38">
        <f t="shared" si="322"/>
        <v>0.1000000000000002</v>
      </c>
      <c r="AM145" s="38">
        <v>262.8</v>
      </c>
      <c r="AN145" s="38">
        <f t="shared" si="309"/>
        <v>-0.12174999999996317</v>
      </c>
      <c r="AO145" s="38">
        <v>0</v>
      </c>
      <c r="AP145" s="38">
        <f t="shared" si="313"/>
        <v>0.1000000000000002</v>
      </c>
      <c r="AQ145" s="38">
        <f>STDEV(AP144:AP146)</f>
        <v>4.4464405239896991E-3</v>
      </c>
      <c r="AR145" s="45">
        <f>QUARTILE(AP144:AP147,3)</f>
        <v>0.11600000000002142</v>
      </c>
      <c r="AS145" s="6">
        <f>IF(OR(AP145&lt;(AR144-1.5*AR146),AP145&gt;(AR145+1.5*AR146)),1,0)</f>
        <v>0</v>
      </c>
      <c r="AT145" s="38">
        <v>17</v>
      </c>
      <c r="AU145" s="45">
        <f>STDEV(AT145:AT147)</f>
        <v>0.28867513459481292</v>
      </c>
      <c r="AV145" s="45">
        <f>QUARTILE(AT144:AT147,3)</f>
        <v>17.375</v>
      </c>
      <c r="AW145" s="5">
        <f>IF(OR(AT145&lt;(AV144-1.5*AV146),AT145&gt;(AV145+1.5*AV146)),1,0)</f>
        <v>0</v>
      </c>
      <c r="AX145" s="38">
        <f t="shared" si="314"/>
        <v>169.99999999999966</v>
      </c>
      <c r="AY145" s="38"/>
      <c r="AZ145" s="38">
        <v>1.64</v>
      </c>
      <c r="BA145" s="45">
        <f>STDEV(AZ145:AZ147)</f>
        <v>0.10692676621563627</v>
      </c>
      <c r="BB145" s="45">
        <f>QUARTILE(AZ144:AZ147,3)</f>
        <v>1.6749999999999998</v>
      </c>
      <c r="BC145" s="54">
        <f>IF(OR(AZ145&lt;(BB144-1.5*BB146),AZ145&gt;(BB145+1.5*BB146)),1,0)</f>
        <v>0</v>
      </c>
      <c r="BD145" s="6"/>
      <c r="BE145" s="6"/>
      <c r="BF145" s="6"/>
      <c r="BG145" s="6"/>
      <c r="BH145" s="6"/>
      <c r="BI145" s="6"/>
      <c r="BJ145" s="6"/>
      <c r="BK145" s="6"/>
      <c r="BL145" s="6"/>
      <c r="BM145" s="6"/>
      <c r="BN145" s="6"/>
      <c r="BO145" s="6"/>
      <c r="BP145" s="6"/>
      <c r="BQ145" s="6"/>
      <c r="BR145" s="6"/>
      <c r="BS145" s="6"/>
    </row>
    <row r="146" spans="1:71" x14ac:dyDescent="0.25">
      <c r="A146" s="20"/>
      <c r="B146" s="20"/>
      <c r="D146" s="51"/>
      <c r="E146" s="25"/>
      <c r="F146" s="6" t="s">
        <v>194</v>
      </c>
      <c r="G146" s="6">
        <v>143</v>
      </c>
      <c r="H146" s="38">
        <v>264.8</v>
      </c>
      <c r="I146" s="38">
        <f t="shared" si="305"/>
        <v>257.72174999999999</v>
      </c>
      <c r="J146" s="38">
        <f t="shared" si="310"/>
        <v>7.0782500000000255</v>
      </c>
      <c r="K146" s="38">
        <v>213.1</v>
      </c>
      <c r="L146" s="38">
        <v>215</v>
      </c>
      <c r="M146" s="38">
        <f t="shared" si="233"/>
        <v>1.9000000000000057</v>
      </c>
      <c r="N146" s="38"/>
      <c r="O146" s="38">
        <f t="shared" si="291"/>
        <v>51.700000000000017</v>
      </c>
      <c r="P146" s="38">
        <v>266.8</v>
      </c>
      <c r="Q146" s="38">
        <v>235.2</v>
      </c>
      <c r="R146" s="38">
        <f t="shared" si="307"/>
        <v>20.199999999999989</v>
      </c>
      <c r="S146" s="38"/>
      <c r="T146" s="38"/>
      <c r="U146" s="38"/>
      <c r="V146" s="38"/>
      <c r="W146" s="38"/>
      <c r="X146" s="38"/>
      <c r="Y146" s="38"/>
      <c r="Z146" s="38"/>
      <c r="AA146" s="38"/>
      <c r="AB146" s="38"/>
      <c r="AC146" s="38"/>
      <c r="AD146" s="38"/>
      <c r="AE146" s="38"/>
      <c r="AF146" s="38"/>
      <c r="AG146" s="38">
        <f t="shared" si="293"/>
        <v>1.9000000000000057</v>
      </c>
      <c r="AH146" s="38">
        <f t="shared" si="294"/>
        <v>22.099999999999994</v>
      </c>
      <c r="AI146" s="38">
        <v>0.746</v>
      </c>
      <c r="AJ146" s="38">
        <v>1.032</v>
      </c>
      <c r="AK146" s="38">
        <v>1.851</v>
      </c>
      <c r="AL146" s="38">
        <f t="shared" si="322"/>
        <v>7.2999999999999954E-2</v>
      </c>
      <c r="AM146" s="38">
        <v>257.75</v>
      </c>
      <c r="AN146" s="38">
        <f t="shared" si="309"/>
        <v>2.8250000000014097E-2</v>
      </c>
      <c r="AO146" s="38">
        <f t="shared" si="320"/>
        <v>2.8250000000014097E-2</v>
      </c>
      <c r="AP146" s="38">
        <f t="shared" si="313"/>
        <v>0.10125000000001405</v>
      </c>
      <c r="AQ146" s="38"/>
      <c r="AR146" s="45">
        <f>AR145-AR144</f>
        <v>1.7750000000021249E-2</v>
      </c>
      <c r="AS146" s="6">
        <f>IF(OR(AP146&lt;(AR144-1.5*AR146),AP146&gt;(AR145+1.5*AR146)),1,0)</f>
        <v>0</v>
      </c>
      <c r="AT146" s="38">
        <v>17</v>
      </c>
      <c r="AU146" s="45"/>
      <c r="AV146" s="45">
        <f>AV145-AV144</f>
        <v>0.5</v>
      </c>
      <c r="AW146" s="6">
        <f>IF(OR(AT146&lt;(AV144-1.5*AV146),AT146&gt;(AV145+1.5*AV146)),1,0)</f>
        <v>0</v>
      </c>
      <c r="AX146" s="38">
        <f t="shared" si="314"/>
        <v>167.90123456787794</v>
      </c>
      <c r="AY146" s="38"/>
      <c r="AZ146" s="38">
        <v>1.57</v>
      </c>
      <c r="BA146" s="45"/>
      <c r="BB146" s="45">
        <f>BB145-BB144</f>
        <v>0.11499999999999977</v>
      </c>
      <c r="BC146" s="57">
        <f>IF(OR(AZ146&lt;(BB144-1.5*BB146),AZ146&gt;(BB145+1.5*BB146)),1,0)</f>
        <v>0</v>
      </c>
      <c r="BD146" s="6"/>
      <c r="BE146" s="6"/>
      <c r="BF146" s="6"/>
      <c r="BG146" s="6"/>
      <c r="BH146" s="6"/>
      <c r="BI146" s="6"/>
      <c r="BJ146" s="6"/>
      <c r="BK146" s="6"/>
      <c r="BL146" s="6"/>
      <c r="BM146" s="6"/>
      <c r="BN146" s="6"/>
      <c r="BO146" s="6"/>
      <c r="BP146" s="6"/>
      <c r="BQ146" s="6"/>
      <c r="BR146" s="6"/>
      <c r="BS146" s="6"/>
    </row>
    <row r="147" spans="1:71" x14ac:dyDescent="0.25">
      <c r="A147" s="20"/>
      <c r="B147" s="20"/>
      <c r="C147">
        <v>3</v>
      </c>
      <c r="D147" s="51"/>
      <c r="E147" s="25"/>
      <c r="F147" s="6" t="s">
        <v>195</v>
      </c>
      <c r="G147" s="6">
        <v>144</v>
      </c>
      <c r="H147" s="38">
        <v>283.7</v>
      </c>
      <c r="I147" s="38">
        <f t="shared" si="305"/>
        <v>276.62174999999996</v>
      </c>
      <c r="J147" s="38">
        <f t="shared" si="310"/>
        <v>7.0782500000000255</v>
      </c>
      <c r="K147" s="38">
        <v>228.1</v>
      </c>
      <c r="L147" s="38">
        <v>231.3</v>
      </c>
      <c r="M147" s="38">
        <f t="shared" si="233"/>
        <v>3.2000000000000171</v>
      </c>
      <c r="N147" s="38"/>
      <c r="O147" s="38">
        <f t="shared" si="291"/>
        <v>55.599999999999994</v>
      </c>
      <c r="P147" s="38">
        <v>287.10000000000002</v>
      </c>
      <c r="Q147" s="38">
        <v>251.5</v>
      </c>
      <c r="R147" s="38">
        <f t="shared" si="307"/>
        <v>20.199999999999989</v>
      </c>
      <c r="S147" s="38"/>
      <c r="T147" s="38"/>
      <c r="U147" s="38"/>
      <c r="V147" s="38"/>
      <c r="W147" s="38"/>
      <c r="X147" s="38"/>
      <c r="Y147" s="38"/>
      <c r="Z147" s="38"/>
      <c r="AA147" s="38"/>
      <c r="AB147" s="38"/>
      <c r="AC147" s="38"/>
      <c r="AD147" s="38"/>
      <c r="AE147" s="38"/>
      <c r="AF147" s="38"/>
      <c r="AG147" s="38">
        <f t="shared" si="293"/>
        <v>3.2000000000000171</v>
      </c>
      <c r="AH147" s="38">
        <f t="shared" si="294"/>
        <v>23.400000000000006</v>
      </c>
      <c r="AI147" s="38">
        <v>0.74399999999999999</v>
      </c>
      <c r="AJ147" s="38">
        <v>1.038</v>
      </c>
      <c r="AK147" s="38">
        <v>1.8839999999999999</v>
      </c>
      <c r="AL147" s="38">
        <f t="shared" si="322"/>
        <v>0.10199999999999987</v>
      </c>
      <c r="AM147" s="38">
        <v>276.68</v>
      </c>
      <c r="AN147" s="38">
        <f t="shared" si="309"/>
        <v>5.8250000000043656E-2</v>
      </c>
      <c r="AO147" s="38">
        <f t="shared" si="320"/>
        <v>5.8250000000043656E-2</v>
      </c>
      <c r="AP147" s="44">
        <f t="shared" si="313"/>
        <v>0.16025000000004352</v>
      </c>
      <c r="AQ147" s="45"/>
      <c r="AR147" s="45"/>
      <c r="AS147" s="9">
        <f>IF(OR(AP147&lt;(AR144-1.5*AR146),AP147&gt;(AR145+1.5*AR146)),1,0)</f>
        <v>1</v>
      </c>
      <c r="AT147" s="38">
        <v>16.5</v>
      </c>
      <c r="AU147" s="45"/>
      <c r="AV147" s="45"/>
      <c r="AW147" s="5">
        <f>IF(OR(AT147&lt;(AV144-1.5*AV146),AT147&gt;(AV145+1.5*AV146)),1,0)</f>
        <v>0</v>
      </c>
      <c r="AX147" s="44">
        <f t="shared" si="314"/>
        <v>102.96411856471462</v>
      </c>
      <c r="AY147" s="38"/>
      <c r="AZ147" s="38">
        <v>1.78</v>
      </c>
      <c r="BA147" s="45"/>
      <c r="BB147" s="45"/>
      <c r="BC147" s="54">
        <f>IF(OR(AZ147&lt;(BB144-1.5*BB146),AZ147&gt;(BB145+1.5*BB146)),1,0)</f>
        <v>0</v>
      </c>
      <c r="BD147" s="6"/>
      <c r="BE147" s="6"/>
      <c r="BF147" s="6"/>
      <c r="BG147" s="6"/>
      <c r="BH147" s="6"/>
      <c r="BI147" s="6"/>
      <c r="BJ147" s="6"/>
      <c r="BK147" s="6"/>
      <c r="BL147" s="6"/>
      <c r="BM147" s="6"/>
      <c r="BN147" s="6"/>
      <c r="BO147" s="6"/>
      <c r="BP147" s="6"/>
      <c r="BQ147" s="6"/>
      <c r="BR147" s="6"/>
      <c r="BS147" s="6"/>
    </row>
    <row r="148" spans="1:71" x14ac:dyDescent="0.25">
      <c r="A148" s="2"/>
      <c r="B148" s="2"/>
      <c r="D148" s="51"/>
      <c r="E148" s="33">
        <v>6</v>
      </c>
      <c r="F148" s="32" t="s">
        <v>196</v>
      </c>
      <c r="G148" s="32">
        <v>145</v>
      </c>
      <c r="H148" s="37">
        <v>263.8</v>
      </c>
      <c r="I148" s="37">
        <f t="shared" si="305"/>
        <v>256.72174999999999</v>
      </c>
      <c r="J148" s="37">
        <f t="shared" si="310"/>
        <v>7.0782500000000255</v>
      </c>
      <c r="K148" s="37">
        <f>H148-O148</f>
        <v>221.8</v>
      </c>
      <c r="L148" s="37">
        <v>224</v>
      </c>
      <c r="M148" s="37">
        <f t="shared" si="233"/>
        <v>2.1999999999999886</v>
      </c>
      <c r="N148" s="37">
        <f t="shared" ref="N148" si="333">AVERAGE(M148:M151)</f>
        <v>2.0249999999999986</v>
      </c>
      <c r="O148" s="37">
        <v>42</v>
      </c>
      <c r="P148" s="37">
        <v>266.2</v>
      </c>
      <c r="Q148" s="37">
        <v>244.2</v>
      </c>
      <c r="R148" s="37">
        <f t="shared" si="307"/>
        <v>20.199999999999989</v>
      </c>
      <c r="S148" s="37">
        <f t="shared" ref="S148" si="334">AVERAGE(R148:R151)</f>
        <v>20.125</v>
      </c>
      <c r="T148" s="37"/>
      <c r="U148" s="37"/>
      <c r="V148" s="37"/>
      <c r="W148" s="37"/>
      <c r="X148" s="37"/>
      <c r="Y148" s="37"/>
      <c r="Z148" s="37"/>
      <c r="AA148" s="37"/>
      <c r="AB148" s="37"/>
      <c r="AC148" s="37"/>
      <c r="AD148" s="37"/>
      <c r="AE148" s="37"/>
      <c r="AF148" s="37"/>
      <c r="AG148" s="37">
        <f t="shared" si="293"/>
        <v>2.1999999999999886</v>
      </c>
      <c r="AH148" s="37">
        <f t="shared" si="294"/>
        <v>22.399999999999977</v>
      </c>
      <c r="AI148" s="37">
        <v>0.73799999999999999</v>
      </c>
      <c r="AJ148" s="37">
        <v>1.0189999999999999</v>
      </c>
      <c r="AK148" s="37">
        <v>1.8720000000000001</v>
      </c>
      <c r="AL148" s="37">
        <f t="shared" si="322"/>
        <v>0.11500000000000021</v>
      </c>
      <c r="AM148" s="37">
        <v>256.69</v>
      </c>
      <c r="AN148" s="37">
        <f t="shared" si="309"/>
        <v>-3.1749999999988177E-2</v>
      </c>
      <c r="AO148" s="37">
        <v>0</v>
      </c>
      <c r="AP148" s="37">
        <f t="shared" si="313"/>
        <v>0.11500000000000021</v>
      </c>
      <c r="AQ148" s="37">
        <f>AVERAGE(AP148,AP150:AP151)</f>
        <v>8.9416666666677538E-2</v>
      </c>
      <c r="AR148" s="37">
        <f>QUARTILE(AP148:AP151,1)</f>
        <v>8.4937500000024285E-2</v>
      </c>
      <c r="AS148" s="32">
        <f>IF(OR(AP148&lt;(AR148-1.5*AR150),AP148&gt;(AR149+1.5*AR150)),1,0)</f>
        <v>0</v>
      </c>
      <c r="AT148" s="37">
        <v>17</v>
      </c>
      <c r="AU148" s="37">
        <f t="shared" ref="AU148:BA148" si="335">AVERAGE(AT148:AT151)</f>
        <v>16.5</v>
      </c>
      <c r="AV148" s="37">
        <f>QUARTILE(AT148:AT151,1)</f>
        <v>16.375</v>
      </c>
      <c r="AW148" s="32">
        <f>IF(OR(AT148&lt;(AV148-1.5*AV150),AT148&gt;(AV149+1.5*AV150)),1,0)</f>
        <v>0</v>
      </c>
      <c r="AX148" s="37">
        <f t="shared" si="314"/>
        <v>147.82608695652146</v>
      </c>
      <c r="AY148" s="37"/>
      <c r="AZ148" s="37">
        <v>1.61</v>
      </c>
      <c r="BA148" s="37">
        <f t="shared" si="335"/>
        <v>1.5750000000000002</v>
      </c>
      <c r="BB148" s="37">
        <f>QUARTILE(AZ148:AZ151,1)</f>
        <v>1.5575000000000001</v>
      </c>
      <c r="BC148" s="52">
        <f>IF(OR(AZ148&lt;(BB148-1.5*BB150),AZ148&gt;(BB149+1.5*BB150)),1,0)</f>
        <v>0</v>
      </c>
      <c r="BD148" s="6"/>
      <c r="BE148" s="6"/>
      <c r="BF148" s="6"/>
      <c r="BG148" s="6"/>
      <c r="BH148" s="6"/>
      <c r="BI148" s="6"/>
      <c r="BJ148" s="6"/>
      <c r="BK148" s="6"/>
      <c r="BL148" s="6"/>
      <c r="BM148" s="6"/>
      <c r="BN148" s="6"/>
      <c r="BO148" s="6"/>
      <c r="BP148" s="6"/>
      <c r="BQ148" s="6"/>
      <c r="BR148" s="6"/>
      <c r="BS148" s="6"/>
    </row>
    <row r="149" spans="1:71" x14ac:dyDescent="0.25">
      <c r="A149" s="2"/>
      <c r="B149" s="2"/>
      <c r="D149" s="51"/>
      <c r="E149" s="33"/>
      <c r="F149" s="32" t="s">
        <v>197</v>
      </c>
      <c r="G149" s="32">
        <v>146</v>
      </c>
      <c r="H149" s="37">
        <v>276.10000000000002</v>
      </c>
      <c r="I149" s="37">
        <f t="shared" si="305"/>
        <v>269.02175</v>
      </c>
      <c r="J149" s="37">
        <f t="shared" si="310"/>
        <v>7.0782500000000255</v>
      </c>
      <c r="K149" s="37">
        <v>225.6</v>
      </c>
      <c r="L149" s="37">
        <v>228</v>
      </c>
      <c r="M149" s="37">
        <f t="shared" si="233"/>
        <v>2.4000000000000057</v>
      </c>
      <c r="N149" s="37">
        <f t="shared" ref="N149" si="336">STDEV(M148:M151)</f>
        <v>0.34999999999999987</v>
      </c>
      <c r="O149" s="37">
        <f>H149-K149</f>
        <v>50.500000000000028</v>
      </c>
      <c r="P149" s="37">
        <v>278.60000000000002</v>
      </c>
      <c r="Q149" s="37">
        <v>248</v>
      </c>
      <c r="R149" s="37">
        <f t="shared" si="307"/>
        <v>20</v>
      </c>
      <c r="S149" s="37">
        <f t="shared" ref="S149" si="337">STDEV(R148:R151)</f>
        <v>0.15000000000000252</v>
      </c>
      <c r="T149" s="37"/>
      <c r="U149" s="37"/>
      <c r="V149" s="37"/>
      <c r="W149" s="37"/>
      <c r="X149" s="37"/>
      <c r="Y149" s="37"/>
      <c r="Z149" s="37"/>
      <c r="AA149" s="37"/>
      <c r="AB149" s="37"/>
      <c r="AC149" s="37"/>
      <c r="AD149" s="37"/>
      <c r="AE149" s="37"/>
      <c r="AF149" s="37"/>
      <c r="AG149" s="37">
        <f t="shared" si="293"/>
        <v>2.4000000000000057</v>
      </c>
      <c r="AH149" s="37">
        <f t="shared" si="294"/>
        <v>22.400000000000006</v>
      </c>
      <c r="AI149" s="37">
        <v>0.74399999999999999</v>
      </c>
      <c r="AJ149" s="37">
        <v>1.0309999999999999</v>
      </c>
      <c r="AK149" s="37">
        <v>1.869</v>
      </c>
      <c r="AL149" s="37">
        <f t="shared" si="322"/>
        <v>9.4000000000000083E-2</v>
      </c>
      <c r="AM149" s="37">
        <v>269.2</v>
      </c>
      <c r="AN149" s="37">
        <f t="shared" si="309"/>
        <v>0.17824999999999136</v>
      </c>
      <c r="AO149" s="37">
        <f t="shared" si="320"/>
        <v>0.17824999999999136</v>
      </c>
      <c r="AP149" s="44">
        <f t="shared" si="313"/>
        <v>0.27224999999999144</v>
      </c>
      <c r="AQ149" s="37">
        <f>STDEV(AP148,AP150:AP151)</f>
        <v>2.7699654029129318E-2</v>
      </c>
      <c r="AR149" s="37">
        <f>QUARTILE(AP148:AP151,3)</f>
        <v>0.15431249999999802</v>
      </c>
      <c r="AS149" s="9">
        <f>IF(OR(AP149&lt;(AR148-1.5*AR150),AP149&gt;(AR149+1.5*AR150)),1,0)</f>
        <v>1</v>
      </c>
      <c r="AT149" s="37">
        <v>16.5</v>
      </c>
      <c r="AU149" s="37">
        <f t="shared" ref="AU149:BA149" si="338">STDEV(AT148:AT151)</f>
        <v>0.40824829046386302</v>
      </c>
      <c r="AV149" s="37">
        <f>QUARTILE(AT148:AT151,3)</f>
        <v>16.625</v>
      </c>
      <c r="AW149" s="32">
        <f>IF(OR(AT149&lt;(AV148-1.5*AV150),AT149&gt;(AV149+1.5*AV150)),1,0)</f>
        <v>0</v>
      </c>
      <c r="AX149" s="44">
        <f t="shared" si="314"/>
        <v>60.606060606062513</v>
      </c>
      <c r="AY149" s="37"/>
      <c r="AZ149" s="37">
        <v>1.6</v>
      </c>
      <c r="BA149" s="37">
        <f t="shared" si="338"/>
        <v>4.0414518843273843E-2</v>
      </c>
      <c r="BB149" s="37">
        <f>QUARTILE(AZ148:AZ151,3)</f>
        <v>1.6025</v>
      </c>
      <c r="BC149" s="52">
        <f>IF(OR(AZ149&lt;(BB148-1.5*BB150),AZ149&gt;(BB149+1.5*BB150)),1,0)</f>
        <v>0</v>
      </c>
      <c r="BD149" s="6"/>
      <c r="BE149" s="6"/>
      <c r="BF149" s="6"/>
      <c r="BG149" s="6"/>
      <c r="BH149" s="6"/>
      <c r="BI149" s="6"/>
      <c r="BJ149" s="6"/>
      <c r="BK149" s="6"/>
      <c r="BL149" s="6"/>
      <c r="BM149" s="6"/>
      <c r="BN149" s="6"/>
      <c r="BO149" s="6"/>
      <c r="BP149" s="6"/>
      <c r="BQ149" s="6"/>
      <c r="BR149" s="6"/>
      <c r="BS149" s="6"/>
    </row>
    <row r="150" spans="1:71" x14ac:dyDescent="0.25">
      <c r="A150" s="2"/>
      <c r="B150" s="2"/>
      <c r="D150" s="51"/>
      <c r="E150" s="33"/>
      <c r="F150" s="32" t="s">
        <v>198</v>
      </c>
      <c r="G150" s="32">
        <v>147</v>
      </c>
      <c r="H150" s="37">
        <v>280.10000000000002</v>
      </c>
      <c r="I150" s="37">
        <f t="shared" si="305"/>
        <v>273.02175</v>
      </c>
      <c r="J150" s="37">
        <f t="shared" si="310"/>
        <v>7.0782500000000255</v>
      </c>
      <c r="K150" s="37">
        <v>231.8</v>
      </c>
      <c r="L150" s="37">
        <v>233.4</v>
      </c>
      <c r="M150" s="37">
        <f t="shared" si="233"/>
        <v>1.5999999999999943</v>
      </c>
      <c r="N150" s="37"/>
      <c r="O150" s="37">
        <f>H150-K150</f>
        <v>48.300000000000011</v>
      </c>
      <c r="P150" s="37">
        <v>281.7</v>
      </c>
      <c r="Q150" s="37">
        <v>253.4</v>
      </c>
      <c r="R150" s="37">
        <f t="shared" si="307"/>
        <v>20</v>
      </c>
      <c r="S150" s="37"/>
      <c r="T150" s="37"/>
      <c r="U150" s="37"/>
      <c r="V150" s="37"/>
      <c r="W150" s="37"/>
      <c r="X150" s="37"/>
      <c r="Y150" s="37"/>
      <c r="Z150" s="37"/>
      <c r="AA150" s="37"/>
      <c r="AB150" s="37"/>
      <c r="AC150" s="37"/>
      <c r="AD150" s="37"/>
      <c r="AE150" s="37"/>
      <c r="AF150" s="37"/>
      <c r="AG150" s="37">
        <f t="shared" si="293"/>
        <v>1.5999999999999943</v>
      </c>
      <c r="AH150" s="37">
        <f t="shared" si="294"/>
        <v>21.599999999999994</v>
      </c>
      <c r="AI150" s="37">
        <v>0.74</v>
      </c>
      <c r="AJ150" s="37">
        <v>1.0269999999999999</v>
      </c>
      <c r="AK150" s="37">
        <v>1.827</v>
      </c>
      <c r="AL150" s="37">
        <f t="shared" si="322"/>
        <v>6.0000000000000053E-2</v>
      </c>
      <c r="AM150" s="37">
        <v>273</v>
      </c>
      <c r="AN150" s="37">
        <f t="shared" si="309"/>
        <v>-2.1749999999997272E-2</v>
      </c>
      <c r="AO150" s="37">
        <v>0</v>
      </c>
      <c r="AP150" s="37">
        <f t="shared" si="313"/>
        <v>6.0000000000000053E-2</v>
      </c>
      <c r="AQ150" s="37"/>
      <c r="AR150" s="37">
        <f>AR149-AR148</f>
        <v>6.9374999999973735E-2</v>
      </c>
      <c r="AS150" s="32">
        <f>IF(OR(AP150&lt;(AR148-1.5*AR150),AP150&gt;(AR149+1.5*AR150)),1,0)</f>
        <v>0</v>
      </c>
      <c r="AT150" s="37">
        <v>16.5</v>
      </c>
      <c r="AU150" s="37"/>
      <c r="AV150" s="37">
        <f>AV149-AV148</f>
        <v>0.25</v>
      </c>
      <c r="AW150" s="32">
        <f>IF(OR(AT150&lt;(AV148-1.5*AV150),AT150&gt;(AV149+1.5*AV150)),1,0)</f>
        <v>0</v>
      </c>
      <c r="AX150" s="37">
        <f t="shared" si="314"/>
        <v>274.99999999999977</v>
      </c>
      <c r="AY150" s="37"/>
      <c r="AZ150" s="37">
        <v>1.52</v>
      </c>
      <c r="BA150" s="37"/>
      <c r="BB150" s="37">
        <f>BB149-BB148</f>
        <v>4.4999999999999929E-2</v>
      </c>
      <c r="BC150" s="52">
        <f>IF(OR(AZ150&lt;(BB148-1.5*BB150),AZ150&gt;(BB149+1.5*BB150)),1,0)</f>
        <v>0</v>
      </c>
      <c r="BD150" s="6"/>
      <c r="BE150" s="6"/>
      <c r="BF150" s="6"/>
      <c r="BG150" s="6"/>
      <c r="BH150" s="6"/>
      <c r="BI150" s="6"/>
      <c r="BJ150" s="6"/>
      <c r="BK150" s="6"/>
      <c r="BL150" s="6"/>
      <c r="BM150" s="6"/>
      <c r="BN150" s="6"/>
      <c r="BO150" s="6"/>
      <c r="BP150" s="6"/>
      <c r="BQ150" s="6"/>
      <c r="BR150" s="6"/>
      <c r="BS150" s="6"/>
    </row>
    <row r="151" spans="1:71" x14ac:dyDescent="0.25">
      <c r="A151" s="6"/>
      <c r="B151" s="6"/>
      <c r="C151">
        <v>6</v>
      </c>
      <c r="D151" s="51"/>
      <c r="E151" s="33"/>
      <c r="F151" s="32" t="s">
        <v>199</v>
      </c>
      <c r="G151" s="32">
        <v>148</v>
      </c>
      <c r="H151" s="37">
        <v>272.8</v>
      </c>
      <c r="I151" s="37">
        <f t="shared" si="305"/>
        <v>265.72174999999999</v>
      </c>
      <c r="J151" s="37">
        <f t="shared" si="310"/>
        <v>7.0782500000000255</v>
      </c>
      <c r="K151" s="37">
        <v>220.2</v>
      </c>
      <c r="L151" s="37">
        <v>222.1</v>
      </c>
      <c r="M151" s="37">
        <f t="shared" si="233"/>
        <v>1.9000000000000057</v>
      </c>
      <c r="N151" s="37"/>
      <c r="O151" s="37">
        <f>H151-K151</f>
        <v>52.600000000000023</v>
      </c>
      <c r="P151" s="37">
        <v>274.8</v>
      </c>
      <c r="Q151" s="37">
        <v>242.4</v>
      </c>
      <c r="R151" s="37">
        <f t="shared" si="307"/>
        <v>20.300000000000011</v>
      </c>
      <c r="S151" s="37"/>
      <c r="T151" s="37"/>
      <c r="U151" s="37"/>
      <c r="V151" s="37"/>
      <c r="W151" s="37"/>
      <c r="X151" s="37"/>
      <c r="Y151" s="37"/>
      <c r="Z151" s="37"/>
      <c r="AA151" s="37"/>
      <c r="AB151" s="37"/>
      <c r="AC151" s="37"/>
      <c r="AD151" s="37"/>
      <c r="AE151" s="37"/>
      <c r="AF151" s="37"/>
      <c r="AG151" s="37">
        <f t="shared" si="293"/>
        <v>1.9000000000000057</v>
      </c>
      <c r="AH151" s="37">
        <f t="shared" si="294"/>
        <v>22.200000000000017</v>
      </c>
      <c r="AI151" s="37">
        <v>0.751</v>
      </c>
      <c r="AJ151" s="37">
        <v>1.0229999999999999</v>
      </c>
      <c r="AK151" s="37">
        <v>1.859</v>
      </c>
      <c r="AL151" s="37">
        <f t="shared" si="322"/>
        <v>8.5000000000000075E-2</v>
      </c>
      <c r="AM151" s="37">
        <v>265.73</v>
      </c>
      <c r="AN151" s="37">
        <f t="shared" si="309"/>
        <v>8.2500000000322871E-3</v>
      </c>
      <c r="AO151" s="37">
        <f t="shared" si="320"/>
        <v>8.2500000000322871E-3</v>
      </c>
      <c r="AP151" s="37">
        <f t="shared" si="313"/>
        <v>9.3250000000032363E-2</v>
      </c>
      <c r="AQ151" s="37"/>
      <c r="AR151" s="37"/>
      <c r="AS151" s="32">
        <f>IF(OR(AP151&lt;(AR148-1.5*AR150),AP151&gt;(AR149+1.5*AR150)),1,0)</f>
        <v>0</v>
      </c>
      <c r="AT151" s="37">
        <v>16</v>
      </c>
      <c r="AU151" s="37"/>
      <c r="AV151" s="37"/>
      <c r="AW151" s="32">
        <f>IF(OR(AT151&lt;(AV148-1.5*AV150),AT151&gt;(AV149+1.5*AV150)),1,0)</f>
        <v>0</v>
      </c>
      <c r="AX151" s="37">
        <f t="shared" si="314"/>
        <v>171.58176943693778</v>
      </c>
      <c r="AY151" s="37"/>
      <c r="AZ151" s="37">
        <v>1.57</v>
      </c>
      <c r="BA151" s="37"/>
      <c r="BB151" s="37"/>
      <c r="BC151" s="52">
        <f>IF(OR(AZ151&lt;(BB148-1.5*BB150),AZ151&gt;(BB149+1.5*BB150)),1,0)</f>
        <v>0</v>
      </c>
      <c r="BD151" s="6"/>
      <c r="BE151" s="6"/>
      <c r="BF151" s="6"/>
      <c r="BG151" s="6"/>
      <c r="BH151" s="6"/>
      <c r="BI151" s="6"/>
      <c r="BJ151" s="6"/>
      <c r="BK151" s="6"/>
      <c r="BL151" s="6"/>
      <c r="BM151" s="6"/>
      <c r="BN151" s="6"/>
      <c r="BO151" s="6"/>
      <c r="BP151" s="6"/>
      <c r="BQ151" s="6"/>
      <c r="BR151" s="6"/>
      <c r="BS151" s="6"/>
    </row>
    <row r="152" spans="1:71" x14ac:dyDescent="0.25">
      <c r="A152" s="6"/>
      <c r="B152" s="6"/>
      <c r="D152" s="51"/>
      <c r="E152" s="25">
        <v>12</v>
      </c>
      <c r="F152" s="6" t="s">
        <v>200</v>
      </c>
      <c r="G152" s="6">
        <v>149</v>
      </c>
      <c r="H152" s="38">
        <v>272.39999999999998</v>
      </c>
      <c r="I152" s="38">
        <f t="shared" si="305"/>
        <v>265.32174999999995</v>
      </c>
      <c r="J152" s="38">
        <f t="shared" si="310"/>
        <v>7.0782500000000255</v>
      </c>
      <c r="K152" s="38">
        <v>230.3</v>
      </c>
      <c r="L152" s="38">
        <v>233.8</v>
      </c>
      <c r="M152" s="38">
        <f t="shared" si="233"/>
        <v>3.5</v>
      </c>
      <c r="N152" s="38">
        <f t="shared" ref="N152" si="339">AVERAGE(M152:M155)</f>
        <v>2.8750000000000071</v>
      </c>
      <c r="O152" s="38">
        <f>H152-K152</f>
        <v>42.099999999999966</v>
      </c>
      <c r="P152" s="38">
        <v>276</v>
      </c>
      <c r="Q152" s="38">
        <v>253.9</v>
      </c>
      <c r="R152" s="38">
        <f t="shared" si="307"/>
        <v>20.099999999999994</v>
      </c>
      <c r="S152" s="38">
        <f t="shared" ref="S152" si="340">AVERAGE(R152:R155)</f>
        <v>20.024999999999991</v>
      </c>
      <c r="T152" s="38"/>
      <c r="U152" s="38"/>
      <c r="V152" s="38"/>
      <c r="W152" s="38"/>
      <c r="X152" s="38"/>
      <c r="Y152" s="38"/>
      <c r="Z152" s="38"/>
      <c r="AA152" s="38"/>
      <c r="AB152" s="38"/>
      <c r="AC152" s="38"/>
      <c r="AD152" s="38"/>
      <c r="AE152" s="38"/>
      <c r="AF152" s="38"/>
      <c r="AG152" s="38">
        <f t="shared" si="293"/>
        <v>3.5</v>
      </c>
      <c r="AH152" s="38">
        <f t="shared" si="294"/>
        <v>23.599999999999994</v>
      </c>
      <c r="AI152" s="38">
        <v>0.74399999999999999</v>
      </c>
      <c r="AJ152" s="38">
        <v>1.0349999999999999</v>
      </c>
      <c r="AK152" s="38">
        <v>1.9750000000000001</v>
      </c>
      <c r="AL152" s="38">
        <f t="shared" si="322"/>
        <v>0.19600000000000017</v>
      </c>
      <c r="AM152" s="38">
        <v>265.37</v>
      </c>
      <c r="AN152" s="38">
        <f t="shared" si="309"/>
        <v>4.8250000000052751E-2</v>
      </c>
      <c r="AO152" s="38">
        <f t="shared" si="320"/>
        <v>4.8250000000052751E-2</v>
      </c>
      <c r="AP152" s="38">
        <f t="shared" si="313"/>
        <v>0.24425000000005292</v>
      </c>
      <c r="AQ152" s="38">
        <f>AVERAGE(AP152:AP155)</f>
        <v>0.19668750000000781</v>
      </c>
      <c r="AR152" s="38">
        <f>QUARTILE(AP152:AP155,1)</f>
        <v>0.13381249999999456</v>
      </c>
      <c r="AS152" s="6">
        <f>IF(OR(AP152&lt;(AR152-1.5*AR154),AP152&gt;(AR153+1.5*AR154)),1,0)</f>
        <v>0</v>
      </c>
      <c r="AT152" s="38">
        <v>17</v>
      </c>
      <c r="AU152" s="45">
        <f>AVERAGE(AT152:AT153,AT155)</f>
        <v>17</v>
      </c>
      <c r="AV152" s="45">
        <f>QUARTILE(AT152:AT155,1)</f>
        <v>16.75</v>
      </c>
      <c r="AW152" s="5">
        <f>IF(OR(AT152&lt;(AV152-1.5*AV154),AT152&gt;(AV153+1.5*AV154)),1,0)</f>
        <v>0</v>
      </c>
      <c r="AX152" s="38">
        <f t="shared" si="314"/>
        <v>69.600818833147656</v>
      </c>
      <c r="AY152" s="38"/>
      <c r="AZ152" s="38">
        <v>2.04</v>
      </c>
      <c r="BA152" s="45">
        <f t="shared" ref="BA152" si="341">AVERAGE(AZ152:AZ155)</f>
        <v>1.75</v>
      </c>
      <c r="BB152" s="45">
        <f>QUARTILE(AZ152:AZ155,1)</f>
        <v>1.6124999999999998</v>
      </c>
      <c r="BC152" s="54">
        <f>IF(OR(AZ152&lt;(BB152-1.5*BB154),AZ152&gt;(BB153+1.5*BB154)),1,0)</f>
        <v>0</v>
      </c>
      <c r="BD152" s="6"/>
      <c r="BE152" s="6"/>
      <c r="BF152" s="6"/>
      <c r="BG152" s="6"/>
      <c r="BH152" s="6"/>
      <c r="BI152" s="6"/>
      <c r="BJ152" s="6"/>
      <c r="BK152" s="6"/>
      <c r="BL152" s="6"/>
      <c r="BM152" s="6"/>
      <c r="BN152" s="6"/>
      <c r="BO152" s="6"/>
      <c r="BP152" s="6"/>
      <c r="BQ152" s="6"/>
      <c r="BR152" s="6"/>
      <c r="BS152" s="6"/>
    </row>
    <row r="153" spans="1:71" x14ac:dyDescent="0.25">
      <c r="A153" s="6"/>
      <c r="B153" s="6"/>
      <c r="D153" s="51"/>
      <c r="E153" s="25"/>
      <c r="F153" s="6" t="s">
        <v>201</v>
      </c>
      <c r="G153" s="6">
        <v>150</v>
      </c>
      <c r="H153" s="38">
        <v>277.5</v>
      </c>
      <c r="I153" s="38">
        <f t="shared" si="305"/>
        <v>270.42174999999997</v>
      </c>
      <c r="J153" s="38">
        <f t="shared" si="310"/>
        <v>7.0782500000000255</v>
      </c>
      <c r="K153" s="38">
        <v>226.9</v>
      </c>
      <c r="L153" s="38">
        <v>229.6</v>
      </c>
      <c r="M153" s="38">
        <f t="shared" ref="M153:M179" si="342">L153-K153</f>
        <v>2.6999999999999886</v>
      </c>
      <c r="N153" s="38">
        <f t="shared" ref="N153" si="343">STDEV(M152:M155)</f>
        <v>0.80983537421709262</v>
      </c>
      <c r="O153" s="38">
        <f>H153-K153</f>
        <v>50.599999999999994</v>
      </c>
      <c r="P153" s="38">
        <v>280.3</v>
      </c>
      <c r="Q153" s="38">
        <v>249.7</v>
      </c>
      <c r="R153" s="38">
        <f t="shared" si="307"/>
        <v>20.099999999999994</v>
      </c>
      <c r="S153" s="38">
        <f t="shared" ref="S153" si="344">STDEV(R152:R155)</f>
        <v>9.5742710775640741E-2</v>
      </c>
      <c r="T153" s="38"/>
      <c r="U153" s="38"/>
      <c r="V153" s="38"/>
      <c r="W153" s="38"/>
      <c r="X153" s="38"/>
      <c r="Y153" s="38"/>
      <c r="Z153" s="38"/>
      <c r="AA153" s="38"/>
      <c r="AB153" s="38"/>
      <c r="AC153" s="38"/>
      <c r="AD153" s="38"/>
      <c r="AE153" s="38"/>
      <c r="AF153" s="38"/>
      <c r="AG153" s="38">
        <f t="shared" si="293"/>
        <v>2.6999999999999886</v>
      </c>
      <c r="AH153" s="38">
        <f t="shared" si="294"/>
        <v>22.799999999999983</v>
      </c>
      <c r="AI153" s="38">
        <v>0.73899999999999999</v>
      </c>
      <c r="AJ153" s="38">
        <v>1.032</v>
      </c>
      <c r="AK153" s="38">
        <v>1.88</v>
      </c>
      <c r="AL153" s="38">
        <f t="shared" si="322"/>
        <v>0.10899999999999987</v>
      </c>
      <c r="AM153" s="38">
        <v>270.58999999999997</v>
      </c>
      <c r="AN153" s="38">
        <f t="shared" si="309"/>
        <v>0.16825000000000045</v>
      </c>
      <c r="AO153" s="38">
        <f t="shared" si="320"/>
        <v>0.16825000000000045</v>
      </c>
      <c r="AP153" s="38">
        <f t="shared" si="313"/>
        <v>0.27725000000000033</v>
      </c>
      <c r="AQ153" s="38">
        <f>STDEV(AP152:AP155)</f>
        <v>7.5214796582871071E-2</v>
      </c>
      <c r="AR153" s="38">
        <f>QUARTILE(AP152:AP155,3)</f>
        <v>0.2525000000000398</v>
      </c>
      <c r="AS153" s="6">
        <f>IF(OR(AP153&lt;(AR152-1.5*AR154),AP153&gt;(AR153+1.5*AR154)),1,0)</f>
        <v>0</v>
      </c>
      <c r="AT153" s="38">
        <v>17</v>
      </c>
      <c r="AU153" s="45">
        <f>STDEV(AT152:AT153,AT155)</f>
        <v>0</v>
      </c>
      <c r="AV153" s="45">
        <f>QUARTILE(AT152:AT155,3)</f>
        <v>17</v>
      </c>
      <c r="AW153" s="5">
        <f>IF(OR(AT153&lt;(AV152-1.5*AV154),AT153&gt;(AV153+1.5*AV154)),1,0)</f>
        <v>0</v>
      </c>
      <c r="AX153" s="38">
        <f t="shared" si="314"/>
        <v>61.316501352569809</v>
      </c>
      <c r="AY153" s="38"/>
      <c r="AZ153" s="38">
        <v>1.63</v>
      </c>
      <c r="BA153" s="45">
        <f t="shared" ref="BA153" si="345">STDEV(AZ152:AZ155)</f>
        <v>0.21213203435596409</v>
      </c>
      <c r="BB153" s="45">
        <f>QUARTILE(AZ152:AZ155,3)</f>
        <v>1.8374999999999999</v>
      </c>
      <c r="BC153" s="54">
        <f>IF(OR(AZ153&lt;(BB152-1.5*BB154),AZ153&gt;(BB153+1.5*BB154)),1,0)</f>
        <v>0</v>
      </c>
      <c r="BD153" s="6"/>
      <c r="BE153" s="6"/>
      <c r="BF153" s="6"/>
      <c r="BG153" s="6"/>
      <c r="BH153" s="6"/>
      <c r="BI153" s="6"/>
      <c r="BJ153" s="6"/>
      <c r="BK153" s="6"/>
      <c r="BL153" s="6"/>
      <c r="BM153" s="6"/>
      <c r="BN153" s="6"/>
      <c r="BO153" s="6"/>
      <c r="BP153" s="6"/>
      <c r="BQ153" s="6"/>
      <c r="BR153" s="6"/>
      <c r="BS153" s="6"/>
    </row>
    <row r="154" spans="1:71" x14ac:dyDescent="0.25">
      <c r="A154" s="6"/>
      <c r="B154" s="6"/>
      <c r="D154" s="51"/>
      <c r="E154" s="25"/>
      <c r="F154" s="6" t="s">
        <v>202</v>
      </c>
      <c r="G154" s="6">
        <v>151</v>
      </c>
      <c r="H154" s="38">
        <v>268.7</v>
      </c>
      <c r="I154" s="38">
        <f t="shared" si="305"/>
        <v>261.62174999999996</v>
      </c>
      <c r="J154" s="38">
        <f t="shared" si="310"/>
        <v>7.0782500000000255</v>
      </c>
      <c r="K154" s="38">
        <f>H154-O154</f>
        <v>218.29999999999998</v>
      </c>
      <c r="L154" s="38">
        <v>221.8</v>
      </c>
      <c r="M154" s="38">
        <f t="shared" si="342"/>
        <v>3.5000000000000284</v>
      </c>
      <c r="N154" s="38"/>
      <c r="O154" s="38">
        <v>50.4</v>
      </c>
      <c r="P154" s="38">
        <v>271.89999999999998</v>
      </c>
      <c r="Q154" s="38">
        <v>241.8</v>
      </c>
      <c r="R154" s="38">
        <f t="shared" si="307"/>
        <v>20</v>
      </c>
      <c r="S154" s="38"/>
      <c r="T154" s="38"/>
      <c r="U154" s="38"/>
      <c r="V154" s="38"/>
      <c r="W154" s="38"/>
      <c r="X154" s="38"/>
      <c r="Y154" s="38"/>
      <c r="Z154" s="38"/>
      <c r="AA154" s="38"/>
      <c r="AB154" s="38"/>
      <c r="AC154" s="38"/>
      <c r="AD154" s="38"/>
      <c r="AE154" s="38"/>
      <c r="AF154" s="38"/>
      <c r="AG154" s="38">
        <f t="shared" si="293"/>
        <v>3.5000000000000284</v>
      </c>
      <c r="AH154" s="38">
        <f t="shared" si="294"/>
        <v>23.500000000000028</v>
      </c>
      <c r="AI154" s="38">
        <v>0.73299999999999998</v>
      </c>
      <c r="AJ154" s="38">
        <v>1.0409999999999999</v>
      </c>
      <c r="AK154" s="38">
        <v>1.909</v>
      </c>
      <c r="AL154" s="38">
        <f t="shared" si="322"/>
        <v>0.13500000000000012</v>
      </c>
      <c r="AM154" s="38">
        <v>261.58</v>
      </c>
      <c r="AN154" s="38">
        <f t="shared" si="309"/>
        <v>-4.1749999999979082E-2</v>
      </c>
      <c r="AO154" s="38">
        <v>0</v>
      </c>
      <c r="AP154" s="38">
        <f t="shared" si="313"/>
        <v>0.13500000000000012</v>
      </c>
      <c r="AQ154" s="38"/>
      <c r="AR154" s="38">
        <f>AR153-AR152</f>
        <v>0.11868750000004524</v>
      </c>
      <c r="AS154" s="6">
        <f>IF(OR(AP154&lt;(AR152-1.5*AR154),AP154&gt;(AR153+1.5*AR154)),1,0)</f>
        <v>0</v>
      </c>
      <c r="AT154" s="44">
        <v>16</v>
      </c>
      <c r="AU154" s="45"/>
      <c r="AV154" s="45">
        <f>AV153-AV152</f>
        <v>0.25</v>
      </c>
      <c r="AW154" s="9">
        <f>IF(OR(AT154&lt;(AV152-1.5*AV154),AT154&gt;(AV153+1.5*AV154)),1,0)</f>
        <v>1</v>
      </c>
      <c r="AX154" s="44">
        <f t="shared" si="314"/>
        <v>118.51851851851842</v>
      </c>
      <c r="AY154" s="38"/>
      <c r="AZ154" s="38">
        <v>1.77</v>
      </c>
      <c r="BA154" s="45"/>
      <c r="BB154" s="45">
        <f>BB153-BB152</f>
        <v>0.22500000000000009</v>
      </c>
      <c r="BC154" s="54">
        <f>IF(OR(AZ154&lt;(BB152-1.5*BB154),AZ154&gt;(BB153+1.5*BB154)),1,0)</f>
        <v>0</v>
      </c>
      <c r="BD154" s="6"/>
      <c r="BE154" s="6"/>
      <c r="BF154" s="6"/>
      <c r="BG154" s="6"/>
      <c r="BH154" s="6"/>
      <c r="BI154" s="6"/>
      <c r="BJ154" s="6"/>
      <c r="BK154" s="6"/>
      <c r="BL154" s="6"/>
      <c r="BM154" s="6"/>
      <c r="BN154" s="6"/>
      <c r="BO154" s="6"/>
      <c r="BP154" s="6"/>
      <c r="BQ154" s="6"/>
      <c r="BR154" s="6"/>
      <c r="BS154" s="6"/>
    </row>
    <row r="155" spans="1:71" x14ac:dyDescent="0.25">
      <c r="A155" s="6"/>
      <c r="B155" s="6"/>
      <c r="C155">
        <v>12</v>
      </c>
      <c r="D155" s="51"/>
      <c r="E155" s="25"/>
      <c r="F155" s="6" t="s">
        <v>203</v>
      </c>
      <c r="G155" s="6">
        <v>152</v>
      </c>
      <c r="H155" s="38">
        <v>273.10000000000002</v>
      </c>
      <c r="I155" s="38">
        <f t="shared" si="305"/>
        <v>266.02175</v>
      </c>
      <c r="J155" s="38">
        <f t="shared" si="310"/>
        <v>7.0782500000000255</v>
      </c>
      <c r="K155" s="38">
        <v>223.5</v>
      </c>
      <c r="L155" s="38">
        <v>225.3</v>
      </c>
      <c r="M155" s="38">
        <f t="shared" si="342"/>
        <v>1.8000000000000114</v>
      </c>
      <c r="N155" s="38"/>
      <c r="O155" s="38">
        <f t="shared" ref="O155:O178" si="346">H155-K155</f>
        <v>49.600000000000023</v>
      </c>
      <c r="P155" s="38">
        <v>274.8</v>
      </c>
      <c r="Q155" s="38">
        <v>245.2</v>
      </c>
      <c r="R155" s="38">
        <f t="shared" si="307"/>
        <v>19.899999999999977</v>
      </c>
      <c r="S155" s="38"/>
      <c r="T155" s="38"/>
      <c r="U155" s="38"/>
      <c r="V155" s="38"/>
      <c r="W155" s="38"/>
      <c r="X155" s="38"/>
      <c r="Y155" s="38"/>
      <c r="Z155" s="38"/>
      <c r="AA155" s="38"/>
      <c r="AB155" s="38"/>
      <c r="AC155" s="38"/>
      <c r="AD155" s="38"/>
      <c r="AE155" s="38"/>
      <c r="AF155" s="38"/>
      <c r="AG155" s="38">
        <f t="shared" si="293"/>
        <v>1.8000000000000114</v>
      </c>
      <c r="AH155" s="38">
        <f t="shared" si="294"/>
        <v>21.699999999999989</v>
      </c>
      <c r="AI155" s="38">
        <v>0.73299999999999998</v>
      </c>
      <c r="AJ155" s="38">
        <v>1.0449999999999999</v>
      </c>
      <c r="AK155" s="38">
        <v>1.84</v>
      </c>
      <c r="AL155" s="38">
        <f t="shared" si="322"/>
        <v>6.2000000000000166E-2</v>
      </c>
      <c r="AM155" s="38">
        <v>266.08999999999997</v>
      </c>
      <c r="AN155" s="38">
        <f t="shared" si="309"/>
        <v>6.8249999999977717E-2</v>
      </c>
      <c r="AO155" s="38">
        <f t="shared" si="320"/>
        <v>6.8249999999977717E-2</v>
      </c>
      <c r="AP155" s="38">
        <f t="shared" si="313"/>
        <v>0.13024999999997788</v>
      </c>
      <c r="AQ155" s="38"/>
      <c r="AR155" s="38"/>
      <c r="AS155" s="6">
        <f>IF(OR(AP155&lt;(AR152-1.5*AR154),AP155&gt;(AR153+1.5*AR154)),1,0)</f>
        <v>0</v>
      </c>
      <c r="AT155" s="38">
        <v>17</v>
      </c>
      <c r="AU155" s="45"/>
      <c r="AV155" s="45"/>
      <c r="AW155" s="5">
        <f>IF(OR(AT155&lt;(AV152-1.5*AV154),AT155&gt;(AV153+1.5*AV154)),1,0)</f>
        <v>0</v>
      </c>
      <c r="AX155" s="38">
        <f t="shared" si="314"/>
        <v>130.51823416508935</v>
      </c>
      <c r="AY155" s="38"/>
      <c r="AZ155" s="38">
        <v>1.56</v>
      </c>
      <c r="BA155" s="45"/>
      <c r="BB155" s="45"/>
      <c r="BC155" s="54">
        <f>IF(OR(AZ155&lt;(BB152-1.5*BB154),AZ155&gt;(BB153+1.5*BB154)),1,0)</f>
        <v>0</v>
      </c>
      <c r="BD155" s="6"/>
      <c r="BE155" s="6"/>
      <c r="BF155" s="6"/>
      <c r="BG155" s="6"/>
      <c r="BH155" s="6"/>
      <c r="BI155" s="6"/>
      <c r="BJ155" s="6"/>
      <c r="BK155" s="6"/>
      <c r="BL155" s="6"/>
      <c r="BM155" s="6"/>
      <c r="BN155" s="6"/>
      <c r="BO155" s="6"/>
      <c r="BP155" s="6"/>
      <c r="BQ155" s="6"/>
      <c r="BR155" s="6"/>
      <c r="BS155" s="6"/>
    </row>
    <row r="156" spans="1:71" x14ac:dyDescent="0.25">
      <c r="A156" s="6"/>
      <c r="B156" s="6"/>
      <c r="D156" s="51"/>
      <c r="E156" s="33">
        <v>24</v>
      </c>
      <c r="F156" s="32" t="s">
        <v>204</v>
      </c>
      <c r="G156" s="32">
        <v>153</v>
      </c>
      <c r="H156" s="37">
        <v>274.8</v>
      </c>
      <c r="I156" s="37">
        <f t="shared" si="305"/>
        <v>267.72174999999999</v>
      </c>
      <c r="J156" s="37">
        <f t="shared" si="310"/>
        <v>7.0782500000000255</v>
      </c>
      <c r="K156" s="37">
        <v>224.3</v>
      </c>
      <c r="L156" s="37">
        <v>226.9</v>
      </c>
      <c r="M156" s="37">
        <f t="shared" si="342"/>
        <v>2.5999999999999943</v>
      </c>
      <c r="N156" s="37">
        <f t="shared" ref="N156" si="347">AVERAGE(M156:M159)</f>
        <v>2.6500000000000057</v>
      </c>
      <c r="O156" s="37">
        <f t="shared" si="346"/>
        <v>50.5</v>
      </c>
      <c r="P156" s="37">
        <v>277.39999999999998</v>
      </c>
      <c r="Q156" s="37">
        <v>246.9</v>
      </c>
      <c r="R156" s="37">
        <f t="shared" si="307"/>
        <v>20</v>
      </c>
      <c r="S156" s="37">
        <f t="shared" ref="S156" si="348">AVERAGE(R156:R159)</f>
        <v>20.024999999999999</v>
      </c>
      <c r="T156" s="37"/>
      <c r="U156" s="37"/>
      <c r="V156" s="37"/>
      <c r="W156" s="37"/>
      <c r="X156" s="37"/>
      <c r="Y156" s="37"/>
      <c r="Z156" s="37"/>
      <c r="AA156" s="37"/>
      <c r="AB156" s="37"/>
      <c r="AC156" s="37"/>
      <c r="AD156" s="37"/>
      <c r="AE156" s="37"/>
      <c r="AF156" s="37"/>
      <c r="AG156" s="37">
        <f t="shared" ref="AG156:AG179" si="349">M156</f>
        <v>2.5999999999999943</v>
      </c>
      <c r="AH156" s="37">
        <f t="shared" ref="AH156:AH179" si="350">M156+R156</f>
        <v>22.599999999999994</v>
      </c>
      <c r="AI156" s="37">
        <v>0.76</v>
      </c>
      <c r="AJ156" s="37">
        <v>1.042</v>
      </c>
      <c r="AK156" s="37">
        <v>1.8979999999999999</v>
      </c>
      <c r="AL156" s="37">
        <f t="shared" si="322"/>
        <v>9.5999999999999863E-2</v>
      </c>
      <c r="AM156" s="37">
        <v>267.88</v>
      </c>
      <c r="AN156" s="37">
        <f t="shared" si="309"/>
        <v>0.15825000000000955</v>
      </c>
      <c r="AO156" s="37">
        <f t="shared" si="320"/>
        <v>0.15825000000000955</v>
      </c>
      <c r="AP156" s="37">
        <f t="shared" si="313"/>
        <v>0.25425000000000941</v>
      </c>
      <c r="AQ156" s="37">
        <f>AVERAGE(AP156:AP159)</f>
        <v>0.1303125000000023</v>
      </c>
      <c r="AR156" s="37">
        <f>QUARTILE(AP156:AP159,1)</f>
        <v>7.5999999999999956E-2</v>
      </c>
      <c r="AS156" s="32">
        <f>IF(OR(AP156&lt;(AR156-1.5*AR158),AP156&gt;(AR157+1.5*AR158)),1,0)</f>
        <v>0</v>
      </c>
      <c r="AT156" s="44">
        <v>16.5</v>
      </c>
      <c r="AU156" s="37">
        <f>AVERAGE(AT157:AT159)</f>
        <v>17</v>
      </c>
      <c r="AV156" s="37">
        <f>QUARTILE(AT156:AT159,1)</f>
        <v>16.875</v>
      </c>
      <c r="AW156" s="9">
        <f>IF(OR(AT156&lt;(AV156-1.5*AV158),AT156&gt;(AV157+1.5*AV158)),1,0)</f>
        <v>1</v>
      </c>
      <c r="AX156" s="44">
        <f t="shared" si="314"/>
        <v>64.896755162239486</v>
      </c>
      <c r="AY156" s="37"/>
      <c r="AZ156" s="37">
        <v>1.67</v>
      </c>
      <c r="BA156" s="37">
        <f>AVERAGE(AZ156:AZ157,AZ159)</f>
        <v>1.6166666666666665</v>
      </c>
      <c r="BB156" s="37">
        <f>QUARTILE(AZ156:AZ159,1)</f>
        <v>1.605</v>
      </c>
      <c r="BC156" s="52">
        <f>IF(OR(AZ156&lt;(BB156-1.5*BB158),AZ156&gt;(BB157+1.5*BB158)),1,0)</f>
        <v>0</v>
      </c>
      <c r="BD156" s="6"/>
      <c r="BE156" s="6"/>
      <c r="BF156" s="6"/>
      <c r="BG156" s="6"/>
      <c r="BH156" s="6"/>
      <c r="BI156" s="6"/>
      <c r="BJ156" s="6"/>
      <c r="BK156" s="6"/>
      <c r="BL156" s="6"/>
      <c r="BM156" s="6"/>
      <c r="BN156" s="6"/>
      <c r="BO156" s="6"/>
      <c r="BP156" s="6"/>
      <c r="BQ156" s="6"/>
      <c r="BR156" s="6"/>
      <c r="BS156" s="6"/>
    </row>
    <row r="157" spans="1:71" x14ac:dyDescent="0.25">
      <c r="A157" s="6"/>
      <c r="B157" s="6"/>
      <c r="D157" s="51"/>
      <c r="E157" s="33"/>
      <c r="F157" s="32" t="s">
        <v>205</v>
      </c>
      <c r="G157" s="32">
        <v>154</v>
      </c>
      <c r="H157" s="37">
        <v>285.8</v>
      </c>
      <c r="I157" s="37">
        <f t="shared" si="305"/>
        <v>278.72174999999999</v>
      </c>
      <c r="J157" s="37">
        <f t="shared" si="310"/>
        <v>7.0782500000000255</v>
      </c>
      <c r="K157" s="37">
        <v>229.7</v>
      </c>
      <c r="L157" s="37">
        <v>231.4</v>
      </c>
      <c r="M157" s="37">
        <f t="shared" si="342"/>
        <v>1.7000000000000171</v>
      </c>
      <c r="N157" s="37">
        <f t="shared" ref="N157" si="351">STDEV(M156:M159)</f>
        <v>1.0344080432788672</v>
      </c>
      <c r="O157" s="37">
        <f t="shared" si="346"/>
        <v>56.100000000000023</v>
      </c>
      <c r="P157" s="37">
        <v>287.7</v>
      </c>
      <c r="Q157" s="37">
        <v>251.4</v>
      </c>
      <c r="R157" s="37">
        <f t="shared" si="307"/>
        <v>20</v>
      </c>
      <c r="S157" s="37">
        <f t="shared" ref="S157" si="352">STDEV(R156:R159)</f>
        <v>4.9999999999997158E-2</v>
      </c>
      <c r="T157" s="37"/>
      <c r="U157" s="37"/>
      <c r="V157" s="37"/>
      <c r="W157" s="37"/>
      <c r="X157" s="37"/>
      <c r="Y157" s="37"/>
      <c r="Z157" s="37"/>
      <c r="AA157" s="37"/>
      <c r="AB157" s="37"/>
      <c r="AC157" s="37"/>
      <c r="AD157" s="37"/>
      <c r="AE157" s="37"/>
      <c r="AF157" s="37"/>
      <c r="AG157" s="37">
        <f t="shared" si="349"/>
        <v>1.7000000000000171</v>
      </c>
      <c r="AH157" s="37">
        <f t="shared" si="350"/>
        <v>21.700000000000017</v>
      </c>
      <c r="AI157" s="37">
        <v>0.78100000000000003</v>
      </c>
      <c r="AJ157" s="37">
        <v>1.054</v>
      </c>
      <c r="AK157" s="37">
        <v>1.881</v>
      </c>
      <c r="AL157" s="37">
        <f t="shared" si="322"/>
        <v>4.599999999999993E-2</v>
      </c>
      <c r="AM157" s="37">
        <v>278.54000000000002</v>
      </c>
      <c r="AN157" s="37">
        <f t="shared" si="309"/>
        <v>-0.18174999999996544</v>
      </c>
      <c r="AO157" s="37">
        <v>0</v>
      </c>
      <c r="AP157" s="37">
        <f t="shared" si="313"/>
        <v>4.599999999999993E-2</v>
      </c>
      <c r="AQ157" s="37">
        <f>STDEV(AP156:AP159)</f>
        <v>9.028597505519588E-2</v>
      </c>
      <c r="AR157" s="37">
        <f>QUARTILE(AP156:AP159,3)</f>
        <v>0.16481250000000228</v>
      </c>
      <c r="AS157" s="32">
        <f>IF(OR(AP157&lt;(AR156-1.5*AR158),AP157&gt;(AR157+1.5*AR158)),1,0)</f>
        <v>0</v>
      </c>
      <c r="AT157" s="37">
        <v>17</v>
      </c>
      <c r="AU157" s="37">
        <f>STDEV(AT157:AT159)</f>
        <v>0</v>
      </c>
      <c r="AV157" s="37">
        <f>QUARTILE(AT156:AT159,3)</f>
        <v>17</v>
      </c>
      <c r="AW157" s="32">
        <f>IF(OR(AT157&lt;(AV156-1.5*AV158),AT157&gt;(AV157+1.5*AV158)),1,0)</f>
        <v>0</v>
      </c>
      <c r="AX157" s="37">
        <f t="shared" si="314"/>
        <v>369.56521739130488</v>
      </c>
      <c r="AY157" s="37"/>
      <c r="AZ157" s="37">
        <v>1.56</v>
      </c>
      <c r="BA157" s="37">
        <f>STDEV(AZ156:AZ157,AZ159)</f>
        <v>5.5075705472860961E-2</v>
      </c>
      <c r="BB157" s="37">
        <f>QUARTILE(AZ156:AZ159,3)</f>
        <v>1.7549999999999999</v>
      </c>
      <c r="BC157" s="52">
        <f>IF(OR(AZ157&lt;(BB156-1.5*BB158),AZ157&gt;(BB157+1.5*BB158)),1,0)</f>
        <v>0</v>
      </c>
      <c r="BD157" s="6"/>
      <c r="BE157" s="6"/>
      <c r="BF157" s="6"/>
      <c r="BG157" s="6"/>
      <c r="BH157" s="6"/>
      <c r="BI157" s="6"/>
      <c r="BJ157" s="6"/>
      <c r="BK157" s="6"/>
      <c r="BL157" s="6"/>
      <c r="BM157" s="6"/>
      <c r="BN157" s="6"/>
      <c r="BO157" s="6"/>
      <c r="BP157" s="6"/>
      <c r="BQ157" s="6"/>
      <c r="BR157" s="6"/>
      <c r="BS157" s="6"/>
    </row>
    <row r="158" spans="1:71" x14ac:dyDescent="0.25">
      <c r="A158" s="6"/>
      <c r="B158" s="6"/>
      <c r="D158" s="51"/>
      <c r="E158" s="33"/>
      <c r="F158" s="32" t="s">
        <v>206</v>
      </c>
      <c r="G158" s="32">
        <v>155</v>
      </c>
      <c r="H158" s="37">
        <v>275.39999999999998</v>
      </c>
      <c r="I158" s="37">
        <f t="shared" si="305"/>
        <v>268.32174999999995</v>
      </c>
      <c r="J158" s="37">
        <f t="shared" si="310"/>
        <v>7.0782500000000255</v>
      </c>
      <c r="K158" s="37">
        <v>224.7</v>
      </c>
      <c r="L158" s="37">
        <v>228.8</v>
      </c>
      <c r="M158" s="37">
        <f>L158-K158</f>
        <v>4.1000000000000227</v>
      </c>
      <c r="N158" s="37"/>
      <c r="O158" s="37">
        <f t="shared" si="346"/>
        <v>50.699999999999989</v>
      </c>
      <c r="P158" s="37">
        <v>279.5</v>
      </c>
      <c r="Q158" s="37">
        <v>248.8</v>
      </c>
      <c r="R158" s="37">
        <f t="shared" si="307"/>
        <v>20</v>
      </c>
      <c r="S158" s="37"/>
      <c r="T158" s="37"/>
      <c r="U158" s="37"/>
      <c r="V158" s="37"/>
      <c r="W158" s="37"/>
      <c r="X158" s="37"/>
      <c r="Y158" s="37"/>
      <c r="Z158" s="37"/>
      <c r="AA158" s="37"/>
      <c r="AB158" s="37"/>
      <c r="AC158" s="37"/>
      <c r="AD158" s="37"/>
      <c r="AE158" s="37"/>
      <c r="AF158" s="37"/>
      <c r="AG158" s="37">
        <f t="shared" si="349"/>
        <v>4.1000000000000227</v>
      </c>
      <c r="AH158" s="37">
        <f t="shared" si="350"/>
        <v>24.100000000000023</v>
      </c>
      <c r="AI158" s="37">
        <v>0.78300000000000003</v>
      </c>
      <c r="AJ158" s="37">
        <v>1.038</v>
      </c>
      <c r="AK158" s="37">
        <v>1.956</v>
      </c>
      <c r="AL158" s="37">
        <f t="shared" si="322"/>
        <v>0.1349999999999999</v>
      </c>
      <c r="AM158" s="37">
        <v>268.3</v>
      </c>
      <c r="AN158" s="37">
        <f t="shared" si="309"/>
        <v>-2.1749999999940428E-2</v>
      </c>
      <c r="AO158" s="37">
        <v>0</v>
      </c>
      <c r="AP158" s="37">
        <f t="shared" si="313"/>
        <v>0.1349999999999999</v>
      </c>
      <c r="AQ158" s="37"/>
      <c r="AR158" s="37">
        <f>AR157-AR156</f>
        <v>8.881250000000232E-2</v>
      </c>
      <c r="AS158" s="32">
        <f>IF(OR(AP158&lt;(AR156-1.5*AR158),AP158&gt;(AR157+1.5*AR158)),1,0)</f>
        <v>0</v>
      </c>
      <c r="AT158" s="37">
        <v>17</v>
      </c>
      <c r="AU158" s="37"/>
      <c r="AV158" s="37">
        <f>AV157-AV156</f>
        <v>0.125</v>
      </c>
      <c r="AW158" s="32">
        <f>IF(OR(AT158&lt;(AV156-1.5*AV158),AT158&gt;(AV157+1.5*AV158)),1,0)</f>
        <v>0</v>
      </c>
      <c r="AX158" s="37">
        <f t="shared" si="314"/>
        <v>125.92592592592602</v>
      </c>
      <c r="AY158" s="37"/>
      <c r="AZ158" s="44">
        <v>2.0099999999999998</v>
      </c>
      <c r="BA158" s="37"/>
      <c r="BB158" s="37">
        <f>BB157-BB156</f>
        <v>0.14999999999999991</v>
      </c>
      <c r="BC158" s="53">
        <f>IF(OR(AZ158&lt;(BB156-1.5*BB158),AZ158&gt;(BB157+1.5*BB158)),1,0)</f>
        <v>1</v>
      </c>
      <c r="BD158" s="6"/>
      <c r="BE158" s="6"/>
      <c r="BF158" s="6"/>
      <c r="BG158" s="6"/>
      <c r="BH158" s="6"/>
      <c r="BI158" s="6"/>
      <c r="BJ158" s="6"/>
      <c r="BK158" s="6"/>
      <c r="BL158" s="6"/>
      <c r="BM158" s="6"/>
      <c r="BN158" s="6"/>
      <c r="BO158" s="6"/>
      <c r="BP158" s="6"/>
      <c r="BQ158" s="6"/>
      <c r="BR158" s="6"/>
      <c r="BS158" s="6"/>
    </row>
    <row r="159" spans="1:71" x14ac:dyDescent="0.25">
      <c r="A159" s="6"/>
      <c r="B159" s="6"/>
      <c r="C159">
        <v>24</v>
      </c>
      <c r="D159" s="51"/>
      <c r="E159" s="33"/>
      <c r="F159" s="32" t="s">
        <v>207</v>
      </c>
      <c r="G159" s="32">
        <v>156</v>
      </c>
      <c r="H159" s="37">
        <v>260.89999999999998</v>
      </c>
      <c r="I159" s="37">
        <f t="shared" si="305"/>
        <v>253.82174999999998</v>
      </c>
      <c r="J159" s="37">
        <f t="shared" si="310"/>
        <v>7.078249999999997</v>
      </c>
      <c r="K159" s="37">
        <v>220.4</v>
      </c>
      <c r="L159" s="37">
        <v>222.6</v>
      </c>
      <c r="M159" s="37">
        <f t="shared" si="342"/>
        <v>2.1999999999999886</v>
      </c>
      <c r="N159" s="37"/>
      <c r="O159" s="37">
        <f t="shared" si="346"/>
        <v>40.499999999999972</v>
      </c>
      <c r="P159" s="37">
        <v>263.10000000000002</v>
      </c>
      <c r="Q159" s="37">
        <v>242.7</v>
      </c>
      <c r="R159" s="37">
        <f t="shared" si="307"/>
        <v>20.099999999999994</v>
      </c>
      <c r="S159" s="37"/>
      <c r="T159" s="37"/>
      <c r="U159" s="37"/>
      <c r="V159" s="37"/>
      <c r="W159" s="37"/>
      <c r="X159" s="37"/>
      <c r="Y159" s="37"/>
      <c r="Z159" s="37"/>
      <c r="AA159" s="37"/>
      <c r="AB159" s="37"/>
      <c r="AC159" s="37"/>
      <c r="AD159" s="37"/>
      <c r="AE159" s="37"/>
      <c r="AF159" s="37"/>
      <c r="AG159" s="37">
        <f t="shared" si="349"/>
        <v>2.1999999999999886</v>
      </c>
      <c r="AH159" s="37">
        <f t="shared" si="350"/>
        <v>22.299999999999983</v>
      </c>
      <c r="AI159" s="37">
        <v>0.77100000000000002</v>
      </c>
      <c r="AJ159" s="37">
        <v>1.046</v>
      </c>
      <c r="AK159" s="37">
        <v>1.903</v>
      </c>
      <c r="AL159" s="37">
        <f t="shared" si="322"/>
        <v>8.5999999999999965E-2</v>
      </c>
      <c r="AM159" s="37">
        <v>253.81</v>
      </c>
      <c r="AN159" s="37">
        <f t="shared" si="309"/>
        <v>-1.1749999999977945E-2</v>
      </c>
      <c r="AO159" s="37">
        <v>0</v>
      </c>
      <c r="AP159" s="37">
        <f t="shared" si="313"/>
        <v>8.5999999999999965E-2</v>
      </c>
      <c r="AQ159" s="37"/>
      <c r="AR159" s="37"/>
      <c r="AS159" s="32">
        <f>IF(OR(AP159&lt;(AR156-1.5*AR158),AP159&gt;(AR157+1.5*AR158)),1,0)</f>
        <v>0</v>
      </c>
      <c r="AT159" s="37">
        <v>17</v>
      </c>
      <c r="AU159" s="37"/>
      <c r="AV159" s="37"/>
      <c r="AW159" s="32">
        <f>IF(OR(AT159&lt;(AV156-1.5*AV158),AT159&gt;(AV157+1.5*AV158)),1,0)</f>
        <v>0</v>
      </c>
      <c r="AX159" s="37">
        <f t="shared" si="314"/>
        <v>197.67441860465124</v>
      </c>
      <c r="AY159" s="37"/>
      <c r="AZ159" s="37">
        <v>1.62</v>
      </c>
      <c r="BA159" s="37"/>
      <c r="BB159" s="37"/>
      <c r="BC159" s="52">
        <f>IF(OR(AZ159&lt;(BB156-1.5*BB158),AZ159&gt;(BB157+1.5*BB158)),1,0)</f>
        <v>0</v>
      </c>
      <c r="BD159" s="6"/>
      <c r="BE159" s="6"/>
      <c r="BF159" s="6"/>
      <c r="BG159" s="6"/>
      <c r="BH159" s="6"/>
      <c r="BI159" s="6"/>
      <c r="BJ159" s="6"/>
      <c r="BK159" s="6"/>
      <c r="BL159" s="6"/>
      <c r="BM159" s="6"/>
      <c r="BN159" s="6"/>
      <c r="BO159" s="6"/>
      <c r="BP159" s="6"/>
      <c r="BQ159" s="6"/>
      <c r="BR159" s="6"/>
      <c r="BS159" s="6"/>
    </row>
    <row r="160" spans="1:71" x14ac:dyDescent="0.25">
      <c r="A160" s="6"/>
      <c r="B160" s="6"/>
      <c r="D160" s="51"/>
      <c r="E160" s="25">
        <v>48</v>
      </c>
      <c r="F160" s="6" t="s">
        <v>208</v>
      </c>
      <c r="G160" s="6">
        <v>157</v>
      </c>
      <c r="H160" s="38">
        <v>269.8</v>
      </c>
      <c r="I160" s="38">
        <f t="shared" si="305"/>
        <v>262.72174999999999</v>
      </c>
      <c r="J160" s="38">
        <f t="shared" si="310"/>
        <v>7.0782500000000255</v>
      </c>
      <c r="K160" s="38">
        <v>226.7</v>
      </c>
      <c r="L160" s="38">
        <v>228.2</v>
      </c>
      <c r="M160" s="38">
        <f t="shared" si="342"/>
        <v>1.5</v>
      </c>
      <c r="N160" s="38">
        <f t="shared" ref="N160" si="353">AVERAGE(M160:M163)</f>
        <v>2.375</v>
      </c>
      <c r="O160" s="38">
        <f t="shared" si="346"/>
        <v>43.100000000000023</v>
      </c>
      <c r="P160" s="38">
        <v>271.10000000000002</v>
      </c>
      <c r="Q160" s="38">
        <v>248.4</v>
      </c>
      <c r="R160" s="38">
        <f t="shared" si="307"/>
        <v>20.200000000000017</v>
      </c>
      <c r="S160" s="38">
        <f t="shared" ref="S160" si="354">AVERAGE(R160:R163)</f>
        <v>20.125</v>
      </c>
      <c r="T160" s="38"/>
      <c r="U160" s="38"/>
      <c r="V160" s="38"/>
      <c r="W160" s="38"/>
      <c r="X160" s="38"/>
      <c r="Y160" s="38"/>
      <c r="Z160" s="38"/>
      <c r="AA160" s="38"/>
      <c r="AB160" s="38"/>
      <c r="AC160" s="38"/>
      <c r="AD160" s="38"/>
      <c r="AE160" s="38"/>
      <c r="AF160" s="38"/>
      <c r="AG160" s="38">
        <f t="shared" si="349"/>
        <v>1.5</v>
      </c>
      <c r="AH160" s="38">
        <f t="shared" si="350"/>
        <v>21.700000000000017</v>
      </c>
      <c r="AI160" s="38">
        <f>0.779+AI4</f>
        <v>1.5225</v>
      </c>
      <c r="AJ160" s="38">
        <v>1.0429999999999999</v>
      </c>
      <c r="AK160" s="38">
        <v>2.6539999999999999</v>
      </c>
      <c r="AL160" s="38">
        <f t="shared" si="322"/>
        <v>8.8500000000000023E-2</v>
      </c>
      <c r="AM160" s="38">
        <v>262.7</v>
      </c>
      <c r="AN160" s="38">
        <f t="shared" si="309"/>
        <v>-2.1749999999997272E-2</v>
      </c>
      <c r="AO160" s="38">
        <v>0</v>
      </c>
      <c r="AP160" s="38">
        <f t="shared" si="313"/>
        <v>8.8500000000000023E-2</v>
      </c>
      <c r="AQ160" s="45">
        <f>AVERAGE(AP160:AP161,AP163)</f>
        <v>8.3333333333342738E-2</v>
      </c>
      <c r="AR160" s="45">
        <f>QUARTILE(AP160:AP163,1)</f>
        <v>7.8937499999993888E-2</v>
      </c>
      <c r="AS160" s="5">
        <f>IF(OR(AP160&lt;(AR160-1.5*AR162),AP160&gt;(AR161+1.5*AR162)),1,0)</f>
        <v>0</v>
      </c>
      <c r="AT160" s="38">
        <v>15</v>
      </c>
      <c r="AU160" s="45">
        <f>AVERAGE(AT160:AT161,AT163)</f>
        <v>15.333333333333334</v>
      </c>
      <c r="AV160" s="45">
        <f>QUARTILE(AT160:AT163,1)</f>
        <v>14.5</v>
      </c>
      <c r="AW160" s="5">
        <f>IF(OR(AT160&lt;(AV160-1.5*AV162),AT160&gt;(AV161+1.5*AV162)),1,0)</f>
        <v>0</v>
      </c>
      <c r="AX160" s="38">
        <f t="shared" si="314"/>
        <v>169.49152542372877</v>
      </c>
      <c r="AY160" s="38"/>
      <c r="AZ160" s="38">
        <v>1.51</v>
      </c>
      <c r="BA160" s="45">
        <f t="shared" ref="BA160" si="355">AVERAGE(AZ160:AZ163)</f>
        <v>1.6700000000000002</v>
      </c>
      <c r="BB160" s="45">
        <f>QUARTILE(AZ160:AZ163,1)</f>
        <v>1.5024999999999999</v>
      </c>
      <c r="BC160" s="54">
        <f>IF(OR(AZ160&lt;(BB160-1.5*BB162),AZ160&gt;(BB161+1.5*BB162)),1,0)</f>
        <v>0</v>
      </c>
      <c r="BD160" s="6"/>
      <c r="BE160" s="6"/>
      <c r="BF160" s="6"/>
      <c r="BG160" s="6"/>
      <c r="BH160" s="6"/>
      <c r="BI160" s="6"/>
      <c r="BJ160" s="6"/>
      <c r="BK160" s="6"/>
      <c r="BL160" s="6"/>
      <c r="BM160" s="6"/>
      <c r="BN160" s="6"/>
      <c r="BO160" s="6"/>
      <c r="BP160" s="6"/>
      <c r="BQ160" s="6"/>
      <c r="BR160" s="6"/>
      <c r="BS160" s="6"/>
    </row>
    <row r="161" spans="1:71" x14ac:dyDescent="0.25">
      <c r="A161" s="6"/>
      <c r="B161" s="6"/>
      <c r="D161" s="51"/>
      <c r="E161" s="25"/>
      <c r="F161" s="6" t="s">
        <v>209</v>
      </c>
      <c r="G161" s="6">
        <v>158</v>
      </c>
      <c r="H161" s="38">
        <v>283.39999999999998</v>
      </c>
      <c r="I161" s="38">
        <f t="shared" si="305"/>
        <v>276.32174999999995</v>
      </c>
      <c r="J161" s="38">
        <f t="shared" si="310"/>
        <v>7.0782500000000255</v>
      </c>
      <c r="K161" s="38">
        <v>228.8</v>
      </c>
      <c r="L161" s="38">
        <v>231.3</v>
      </c>
      <c r="M161" s="38">
        <f t="shared" si="342"/>
        <v>2.5</v>
      </c>
      <c r="N161" s="38">
        <f t="shared" ref="N161" si="356">STDEV(M160:M163)</f>
        <v>0.91423921012682796</v>
      </c>
      <c r="O161" s="38">
        <f t="shared" si="346"/>
        <v>54.599999999999966</v>
      </c>
      <c r="P161" s="38">
        <v>285.89999999999998</v>
      </c>
      <c r="Q161" s="38">
        <v>251.5</v>
      </c>
      <c r="R161" s="38">
        <f t="shared" si="307"/>
        <v>20.199999999999989</v>
      </c>
      <c r="S161" s="38">
        <f t="shared" ref="S161" si="357">STDEV(R160:R163)</f>
        <v>9.57427107756358E-2</v>
      </c>
      <c r="T161" s="38"/>
      <c r="U161" s="38"/>
      <c r="V161" s="38"/>
      <c r="W161" s="38"/>
      <c r="X161" s="38"/>
      <c r="Y161" s="38"/>
      <c r="Z161" s="38"/>
      <c r="AA161" s="38"/>
      <c r="AB161" s="38"/>
      <c r="AC161" s="38"/>
      <c r="AD161" s="38"/>
      <c r="AE161" s="38"/>
      <c r="AF161" s="38"/>
      <c r="AG161" s="38">
        <f t="shared" si="349"/>
        <v>2.5</v>
      </c>
      <c r="AH161" s="38">
        <f t="shared" si="350"/>
        <v>22.699999999999989</v>
      </c>
      <c r="AI161" s="38">
        <v>0.77600000000000002</v>
      </c>
      <c r="AJ161" s="38">
        <v>1.052</v>
      </c>
      <c r="AK161" s="38">
        <v>1.891</v>
      </c>
      <c r="AL161" s="38">
        <f t="shared" si="322"/>
        <v>6.2999999999999945E-2</v>
      </c>
      <c r="AM161" s="38">
        <v>276.37</v>
      </c>
      <c r="AN161" s="38">
        <f t="shared" si="309"/>
        <v>4.8250000000052751E-2</v>
      </c>
      <c r="AO161" s="38">
        <f t="shared" si="320"/>
        <v>4.8250000000052751E-2</v>
      </c>
      <c r="AP161" s="38">
        <f t="shared" si="313"/>
        <v>0.1112500000000527</v>
      </c>
      <c r="AQ161" s="45">
        <f>STDEV(AP160:AP161,AP163)</f>
        <v>3.0826463198615817E-2</v>
      </c>
      <c r="AR161" s="45">
        <f>QUARTILE(AP160:AP163,3)</f>
        <v>0.16950000000004473</v>
      </c>
      <c r="AS161" s="5">
        <f>IF(OR(AP161&lt;(AR160-1.5*AR162),AP161&gt;(AR161+1.5*AR162)),1,0)</f>
        <v>0</v>
      </c>
      <c r="AT161" s="38">
        <v>15</v>
      </c>
      <c r="AU161" s="45">
        <f>STDEV(AT160:AT161,AT163)</f>
        <v>0.57735026918962573</v>
      </c>
      <c r="AV161" s="45">
        <f>QUARTILE(AT160:AT163,3)</f>
        <v>15.25</v>
      </c>
      <c r="AW161" s="5">
        <f>IF(OR(AT161&lt;(AV160-1.5*AV162),AT161&gt;(AV161+1.5*AV162)),1,0)</f>
        <v>0</v>
      </c>
      <c r="AX161" s="38">
        <f t="shared" si="314"/>
        <v>134.83146067409345</v>
      </c>
      <c r="AY161" s="38"/>
      <c r="AZ161" s="38">
        <v>1.48</v>
      </c>
      <c r="BA161" s="45">
        <f t="shared" ref="BA161" si="358">STDEV(AZ160:AZ163)</f>
        <v>0.23050668826160353</v>
      </c>
      <c r="BB161" s="45">
        <f>QUARTILE(AZ160:AZ163,3)</f>
        <v>1.7774999999999999</v>
      </c>
      <c r="BC161" s="54">
        <f>IF(OR(AZ161&lt;(BB160-1.5*BB162),AZ161&gt;(BB161+1.5*BB162)),1,0)</f>
        <v>0</v>
      </c>
      <c r="BD161" s="6"/>
      <c r="BE161" s="6"/>
      <c r="BF161" s="6"/>
      <c r="BG161" s="6"/>
      <c r="BH161" s="6"/>
      <c r="BI161" s="6"/>
      <c r="BJ161" s="6"/>
      <c r="BK161" s="6"/>
      <c r="BL161" s="6"/>
      <c r="BM161" s="6"/>
      <c r="BN161" s="6"/>
      <c r="BO161" s="6"/>
      <c r="BP161" s="6"/>
      <c r="BQ161" s="6"/>
      <c r="BR161" s="6"/>
      <c r="BS161" s="6"/>
    </row>
    <row r="162" spans="1:71" x14ac:dyDescent="0.25">
      <c r="A162" s="6"/>
      <c r="B162" s="6"/>
      <c r="D162" s="51"/>
      <c r="E162" s="25"/>
      <c r="F162" s="6" t="s">
        <v>210</v>
      </c>
      <c r="G162" s="6">
        <v>159</v>
      </c>
      <c r="H162" s="38">
        <v>267.8</v>
      </c>
      <c r="I162" s="38">
        <f t="shared" si="305"/>
        <v>260.72174999999999</v>
      </c>
      <c r="J162" s="38">
        <f t="shared" si="310"/>
        <v>7.0782500000000255</v>
      </c>
      <c r="K162" s="38">
        <v>217.3</v>
      </c>
      <c r="L162" s="38">
        <v>220.9</v>
      </c>
      <c r="M162" s="38">
        <f t="shared" si="342"/>
        <v>3.5999999999999943</v>
      </c>
      <c r="N162" s="38"/>
      <c r="O162" s="38">
        <f t="shared" si="346"/>
        <v>50.5</v>
      </c>
      <c r="P162" s="38">
        <v>271.5</v>
      </c>
      <c r="Q162" s="38">
        <v>241</v>
      </c>
      <c r="R162" s="38">
        <f t="shared" si="307"/>
        <v>20.099999999999994</v>
      </c>
      <c r="S162" s="38"/>
      <c r="T162" s="38"/>
      <c r="U162" s="38"/>
      <c r="V162" s="38"/>
      <c r="W162" s="38"/>
      <c r="X162" s="38"/>
      <c r="Y162" s="38"/>
      <c r="Z162" s="38"/>
      <c r="AA162" s="38"/>
      <c r="AB162" s="38"/>
      <c r="AC162" s="38"/>
      <c r="AD162" s="38"/>
      <c r="AE162" s="38"/>
      <c r="AF162" s="38"/>
      <c r="AG162" s="38">
        <f t="shared" si="349"/>
        <v>3.5999999999999943</v>
      </c>
      <c r="AH162" s="38">
        <f t="shared" si="350"/>
        <v>23.699999999999989</v>
      </c>
      <c r="AI162" s="38">
        <f>0.786+0.772</f>
        <v>1.5580000000000001</v>
      </c>
      <c r="AJ162" s="38">
        <v>1.0129999999999999</v>
      </c>
      <c r="AK162" s="38">
        <v>2.7069999999999999</v>
      </c>
      <c r="AL162" s="38">
        <f t="shared" si="322"/>
        <v>0.1359999999999999</v>
      </c>
      <c r="AM162" s="38">
        <v>260.93</v>
      </c>
      <c r="AN162" s="38">
        <f t="shared" si="309"/>
        <v>0.20825000000002092</v>
      </c>
      <c r="AO162" s="38">
        <f t="shared" si="320"/>
        <v>0.20825000000002092</v>
      </c>
      <c r="AP162" s="44">
        <f t="shared" si="313"/>
        <v>0.34425000000002082</v>
      </c>
      <c r="AQ162" s="45"/>
      <c r="AR162" s="45">
        <f>AR161-AR160</f>
        <v>9.0562500000050838E-2</v>
      </c>
      <c r="AS162" s="9">
        <f>IF(OR(AP162&lt;(AR160-1.5*AR162),AP162&gt;(AR161+1.5*AR162)),1,0)</f>
        <v>1</v>
      </c>
      <c r="AT162" s="44">
        <v>13</v>
      </c>
      <c r="AU162" s="45"/>
      <c r="AV162" s="45">
        <f>AV161-AV160</f>
        <v>0.75</v>
      </c>
      <c r="AW162" s="9">
        <f>IF(OR(AT162&lt;(AV160-1.5*AV162),AT162&gt;(AV161+1.5*AV162)),1,0)</f>
        <v>1</v>
      </c>
      <c r="AX162" s="44">
        <f t="shared" si="314"/>
        <v>37.763253449525678</v>
      </c>
      <c r="AY162" s="38"/>
      <c r="AZ162" s="38">
        <v>1.98</v>
      </c>
      <c r="BA162" s="45"/>
      <c r="BB162" s="45">
        <f>BB161-BB160</f>
        <v>0.27499999999999991</v>
      </c>
      <c r="BC162" s="54">
        <f>IF(OR(AZ162&lt;(BB160-1.5*BB162),AZ162&gt;(BB161+1.5*BB162)),1,0)</f>
        <v>0</v>
      </c>
      <c r="BD162" s="6"/>
      <c r="BE162" s="6"/>
      <c r="BF162" s="6"/>
      <c r="BG162" s="6"/>
      <c r="BH162" s="6"/>
      <c r="BI162" s="6"/>
      <c r="BJ162" s="6"/>
      <c r="BK162" s="6"/>
      <c r="BL162" s="6"/>
      <c r="BM162" s="6"/>
      <c r="BN162" s="6"/>
      <c r="BO162" s="6"/>
      <c r="BP162" s="6"/>
      <c r="BQ162" s="6"/>
      <c r="BR162" s="6"/>
      <c r="BS162" s="6"/>
    </row>
    <row r="163" spans="1:71" x14ac:dyDescent="0.25">
      <c r="A163" s="6"/>
      <c r="B163" s="6"/>
      <c r="C163">
        <v>48</v>
      </c>
      <c r="D163" s="51"/>
      <c r="E163" s="25"/>
      <c r="F163" s="6" t="s">
        <v>211</v>
      </c>
      <c r="G163" s="6">
        <v>160</v>
      </c>
      <c r="H163" s="38">
        <v>279.60000000000002</v>
      </c>
      <c r="I163" s="38">
        <f t="shared" si="305"/>
        <v>272.52175</v>
      </c>
      <c r="J163" s="38">
        <f t="shared" si="310"/>
        <v>7.0782500000000255</v>
      </c>
      <c r="K163" s="38">
        <v>227.4</v>
      </c>
      <c r="L163" s="38">
        <v>229.3</v>
      </c>
      <c r="M163" s="38">
        <f t="shared" si="342"/>
        <v>1.9000000000000057</v>
      </c>
      <c r="N163" s="38"/>
      <c r="O163" s="38">
        <f t="shared" si="346"/>
        <v>52.200000000000017</v>
      </c>
      <c r="P163" s="38">
        <v>281.39999999999998</v>
      </c>
      <c r="Q163" s="38">
        <v>249.3</v>
      </c>
      <c r="R163" s="38">
        <f t="shared" si="307"/>
        <v>20</v>
      </c>
      <c r="S163" s="38"/>
      <c r="T163" s="38"/>
      <c r="U163" s="38"/>
      <c r="V163" s="38"/>
      <c r="W163" s="38"/>
      <c r="X163" s="38"/>
      <c r="Y163" s="38"/>
      <c r="Z163" s="38"/>
      <c r="AA163" s="38"/>
      <c r="AB163" s="38"/>
      <c r="AC163" s="38"/>
      <c r="AD163" s="38"/>
      <c r="AE163" s="38"/>
      <c r="AF163" s="38"/>
      <c r="AG163" s="38">
        <f t="shared" si="349"/>
        <v>1.9000000000000057</v>
      </c>
      <c r="AH163" s="38">
        <f t="shared" si="350"/>
        <v>21.900000000000006</v>
      </c>
      <c r="AI163" s="38">
        <v>0.77400000000000002</v>
      </c>
      <c r="AJ163" s="38">
        <v>1.0569999999999999</v>
      </c>
      <c r="AK163" s="38">
        <v>1.873</v>
      </c>
      <c r="AL163" s="38">
        <f t="shared" si="322"/>
        <v>4.2000000000000037E-2</v>
      </c>
      <c r="AM163" s="38">
        <v>272.52999999999997</v>
      </c>
      <c r="AN163" s="38">
        <f t="shared" si="309"/>
        <v>8.2499999999754436E-3</v>
      </c>
      <c r="AO163" s="38">
        <f t="shared" si="320"/>
        <v>8.2499999999754436E-3</v>
      </c>
      <c r="AP163" s="38">
        <f t="shared" si="313"/>
        <v>5.0249999999975481E-2</v>
      </c>
      <c r="AQ163" s="45"/>
      <c r="AR163" s="45"/>
      <c r="AS163" s="5">
        <f>IF(OR(AP163&lt;(AR160-1.5*AR162),AP163&gt;(AR161+1.5*AR162)),1,0)</f>
        <v>0</v>
      </c>
      <c r="AT163" s="38">
        <v>16</v>
      </c>
      <c r="AU163" s="45"/>
      <c r="AV163" s="45"/>
      <c r="AW163" s="5">
        <f>IF(OR(AT163&lt;(AV160-1.5*AV162),AT163&gt;(AV161+1.5*AV162)),1,0)</f>
        <v>0</v>
      </c>
      <c r="AX163" s="38">
        <f t="shared" si="314"/>
        <v>318.40796019916036</v>
      </c>
      <c r="AY163" s="38"/>
      <c r="AZ163" s="38">
        <v>1.71</v>
      </c>
      <c r="BA163" s="45"/>
      <c r="BB163" s="45"/>
      <c r="BC163" s="54">
        <f>IF(OR(AZ163&lt;(BB160-1.5*BB162),AZ163&gt;(BB161+1.5*BB162)),1,0)</f>
        <v>0</v>
      </c>
      <c r="BD163" s="6"/>
      <c r="BE163" s="6"/>
      <c r="BF163" s="6"/>
      <c r="BG163" s="6"/>
      <c r="BH163" s="6"/>
      <c r="BI163" s="6"/>
      <c r="BJ163" s="6"/>
      <c r="BK163" s="6"/>
      <c r="BL163" s="6"/>
      <c r="BM163" s="6"/>
      <c r="BN163" s="6"/>
      <c r="BO163" s="6"/>
      <c r="BP163" s="6"/>
      <c r="BQ163" s="6"/>
      <c r="BR163" s="6"/>
      <c r="BS163" s="6"/>
    </row>
    <row r="164" spans="1:71" x14ac:dyDescent="0.25">
      <c r="A164" s="6"/>
      <c r="B164" s="6"/>
      <c r="D164" s="51"/>
      <c r="E164" s="33">
        <v>72</v>
      </c>
      <c r="F164" s="32" t="s">
        <v>212</v>
      </c>
      <c r="G164" s="32">
        <v>161</v>
      </c>
      <c r="H164" s="37">
        <v>259.39999999999998</v>
      </c>
      <c r="I164" s="37">
        <f t="shared" si="305"/>
        <v>252.32174999999998</v>
      </c>
      <c r="J164" s="37">
        <f t="shared" si="310"/>
        <v>7.078249999999997</v>
      </c>
      <c r="K164" s="37">
        <v>214.7</v>
      </c>
      <c r="L164" s="37">
        <v>216.2</v>
      </c>
      <c r="M164" s="37">
        <f t="shared" si="342"/>
        <v>1.5</v>
      </c>
      <c r="N164" s="37">
        <f t="shared" ref="N164" si="359">AVERAGE(M164:M167)</f>
        <v>1.6000000000000014</v>
      </c>
      <c r="O164" s="37">
        <f t="shared" si="346"/>
        <v>44.699999999999989</v>
      </c>
      <c r="P164" s="37">
        <v>261.10000000000002</v>
      </c>
      <c r="Q164" s="37">
        <v>236.4</v>
      </c>
      <c r="R164" s="37">
        <f t="shared" si="307"/>
        <v>20.200000000000017</v>
      </c>
      <c r="S164" s="37">
        <f t="shared" ref="S164" si="360">AVERAGE(R164:R167)</f>
        <v>20.175000000000004</v>
      </c>
      <c r="T164" s="37"/>
      <c r="U164" s="37"/>
      <c r="V164" s="37"/>
      <c r="W164" s="37"/>
      <c r="X164" s="37"/>
      <c r="Y164" s="37"/>
      <c r="Z164" s="37"/>
      <c r="AA164" s="37"/>
      <c r="AB164" s="37"/>
      <c r="AC164" s="37"/>
      <c r="AD164" s="37"/>
      <c r="AE164" s="37"/>
      <c r="AF164" s="37"/>
      <c r="AG164" s="37">
        <f t="shared" si="349"/>
        <v>1.5</v>
      </c>
      <c r="AH164" s="37">
        <f t="shared" si="350"/>
        <v>21.700000000000017</v>
      </c>
      <c r="AI164" s="37">
        <v>0.78700000000000003</v>
      </c>
      <c r="AJ164" s="37">
        <v>1.01</v>
      </c>
      <c r="AK164" s="37">
        <v>1.84</v>
      </c>
      <c r="AL164" s="37">
        <f t="shared" si="322"/>
        <v>4.3000000000000038E-2</v>
      </c>
      <c r="AM164" s="37">
        <v>252.3</v>
      </c>
      <c r="AN164" s="37">
        <f t="shared" ref="AN164:AN179" si="361">AM164-I164</f>
        <v>-2.174999999996885E-2</v>
      </c>
      <c r="AO164" s="37">
        <v>0</v>
      </c>
      <c r="AP164" s="37">
        <f t="shared" si="313"/>
        <v>4.3000000000000038E-2</v>
      </c>
      <c r="AQ164" s="37">
        <f>AVERAGE(AP164:AP167)</f>
        <v>5.3312500000005814E-2</v>
      </c>
      <c r="AR164" s="37">
        <f>QUARTILE(AP164:AP167,1)</f>
        <v>4.0750000000000036E-2</v>
      </c>
      <c r="AS164" s="32">
        <f>IF(OR(AP164&lt;(AR164-1.5*AR166),AP164&gt;(AR165+1.5*AR166)),1,0)</f>
        <v>0</v>
      </c>
      <c r="AT164" s="37">
        <v>16</v>
      </c>
      <c r="AU164" s="37">
        <f>AVERAGE(AT164,AT166:AT167)</f>
        <v>16</v>
      </c>
      <c r="AV164" s="37">
        <f>QUARTILE(AT164:AT167,1)</f>
        <v>16</v>
      </c>
      <c r="AW164" s="32">
        <f>IF(OR(AT164&lt;(AV164-1.5*AV166),AT164&gt;(AV165+1.5*AV166)),1,0)</f>
        <v>0</v>
      </c>
      <c r="AX164" s="37">
        <f t="shared" si="314"/>
        <v>372.09302325581365</v>
      </c>
      <c r="AY164" s="37"/>
      <c r="AZ164" s="37">
        <v>1.55</v>
      </c>
      <c r="BA164" s="37">
        <f t="shared" ref="BA164" si="362">AVERAGE(AZ164:AZ167)</f>
        <v>1.5449999999999999</v>
      </c>
      <c r="BB164" s="37">
        <f>QUARTILE(AZ164:AZ167,1)</f>
        <v>1.51</v>
      </c>
      <c r="BC164" s="52">
        <f>IF(OR(AZ164&lt;(BB164-1.5*BB166),AZ164&gt;(BB165+1.5*BB166)),1,0)</f>
        <v>0</v>
      </c>
      <c r="BD164" s="6"/>
      <c r="BE164" s="6"/>
      <c r="BF164" s="6"/>
      <c r="BG164" s="6"/>
      <c r="BH164" s="6"/>
      <c r="BI164" s="6"/>
      <c r="BJ164" s="6"/>
      <c r="BK164" s="6"/>
      <c r="BL164" s="6"/>
      <c r="BM164" s="6"/>
      <c r="BN164" s="6"/>
      <c r="BO164" s="6"/>
      <c r="BP164" s="6"/>
      <c r="BQ164" s="6"/>
      <c r="BR164" s="6"/>
      <c r="BS164" s="6"/>
    </row>
    <row r="165" spans="1:71" x14ac:dyDescent="0.25">
      <c r="A165" s="6"/>
      <c r="B165" s="6"/>
      <c r="D165" s="51"/>
      <c r="E165" s="33"/>
      <c r="F165" s="32" t="s">
        <v>213</v>
      </c>
      <c r="G165" s="32">
        <v>162</v>
      </c>
      <c r="H165" s="37">
        <v>281.5</v>
      </c>
      <c r="I165" s="37">
        <f t="shared" si="305"/>
        <v>274.42174999999997</v>
      </c>
      <c r="J165" s="37">
        <f t="shared" si="310"/>
        <v>7.0782500000000255</v>
      </c>
      <c r="K165" s="37">
        <v>230.4</v>
      </c>
      <c r="L165" s="37">
        <v>231.6</v>
      </c>
      <c r="M165" s="37">
        <f t="shared" si="342"/>
        <v>1.1999999999999886</v>
      </c>
      <c r="N165" s="37">
        <f t="shared" ref="N165" si="363">STDEV(M164:M167)</f>
        <v>0.54772255750516941</v>
      </c>
      <c r="O165" s="37">
        <f t="shared" si="346"/>
        <v>51.099999999999994</v>
      </c>
      <c r="P165" s="37">
        <v>282.89999999999998</v>
      </c>
      <c r="Q165" s="37">
        <v>252</v>
      </c>
      <c r="R165" s="37">
        <f t="shared" si="307"/>
        <v>20.400000000000006</v>
      </c>
      <c r="S165" s="37">
        <f t="shared" ref="S165" si="364">STDEV(R164:R167)</f>
        <v>0.17078251276599749</v>
      </c>
      <c r="T165" s="37"/>
      <c r="U165" s="37"/>
      <c r="V165" s="37"/>
      <c r="W165" s="37"/>
      <c r="X165" s="37"/>
      <c r="Y165" s="37"/>
      <c r="Z165" s="37"/>
      <c r="AA165" s="37"/>
      <c r="AB165" s="37"/>
      <c r="AC165" s="37"/>
      <c r="AD165" s="37"/>
      <c r="AE165" s="37"/>
      <c r="AF165" s="37"/>
      <c r="AG165" s="37">
        <f t="shared" si="349"/>
        <v>1.1999999999999886</v>
      </c>
      <c r="AH165" s="37">
        <f t="shared" si="350"/>
        <v>21.599999999999994</v>
      </c>
      <c r="AI165" s="37">
        <v>0.77700000000000002</v>
      </c>
      <c r="AJ165" s="37">
        <v>1.018</v>
      </c>
      <c r="AK165" s="37">
        <v>1.835</v>
      </c>
      <c r="AL165" s="37">
        <f t="shared" si="322"/>
        <v>3.9999999999999925E-2</v>
      </c>
      <c r="AM165" s="37">
        <v>274.44</v>
      </c>
      <c r="AN165" s="37">
        <f t="shared" si="361"/>
        <v>1.8250000000023192E-2</v>
      </c>
      <c r="AO165" s="37">
        <f t="shared" si="320"/>
        <v>1.8250000000023192E-2</v>
      </c>
      <c r="AP165" s="37">
        <f t="shared" si="313"/>
        <v>5.8250000000023117E-2</v>
      </c>
      <c r="AQ165" s="37">
        <f>STDEV(AP164:AP167)</f>
        <v>1.9262847444413384E-2</v>
      </c>
      <c r="AR165" s="37">
        <f>QUARTILE(AP164:AP167,3)</f>
        <v>6.3187500000017355E-2</v>
      </c>
      <c r="AS165" s="32">
        <f>IF(OR(AP165&lt;(AR164-1.5*AR166),AP165&gt;(AR165+1.5*AR166)),1,0)</f>
        <v>0</v>
      </c>
      <c r="AT165" s="44">
        <v>16.5</v>
      </c>
      <c r="AU165" s="37">
        <f>STDEV(AT164,AT166:AT167)</f>
        <v>0</v>
      </c>
      <c r="AV165" s="37">
        <f>QUARTILE(AT164:AT167,3)</f>
        <v>16.125</v>
      </c>
      <c r="AW165" s="9">
        <f>IF(OR(AT165&lt;(AV164-1.5*AV166),AT165&gt;(AV165+1.5*AV166)),1,0)</f>
        <v>1</v>
      </c>
      <c r="AX165" s="44">
        <f t="shared" si="314"/>
        <v>283.26180257499487</v>
      </c>
      <c r="AY165" s="37"/>
      <c r="AZ165" s="37">
        <v>1.51</v>
      </c>
      <c r="BA165" s="37">
        <f t="shared" ref="BA165" si="365">STDEV(AZ164:AZ167)</f>
        <v>4.7258156262526128E-2</v>
      </c>
      <c r="BB165" s="37">
        <f>QUARTILE(AZ164:AZ167,3)</f>
        <v>1.5649999999999999</v>
      </c>
      <c r="BC165" s="52">
        <f>IF(OR(AZ165&lt;(BB164-1.5*BB166),AZ165&gt;(BB165+1.5*BB166)),1,0)</f>
        <v>0</v>
      </c>
      <c r="BD165" s="6"/>
      <c r="BE165" s="6"/>
      <c r="BF165" s="6"/>
      <c r="BG165" s="6"/>
      <c r="BH165" s="6"/>
      <c r="BI165" s="6"/>
      <c r="BJ165" s="6"/>
      <c r="BK165" s="6"/>
      <c r="BL165" s="6"/>
      <c r="BM165" s="6"/>
      <c r="BN165" s="6"/>
      <c r="BO165" s="6"/>
      <c r="BP165" s="6"/>
      <c r="BQ165" s="6"/>
      <c r="BR165" s="6"/>
      <c r="BS165" s="6"/>
    </row>
    <row r="166" spans="1:71" x14ac:dyDescent="0.25">
      <c r="A166" s="6"/>
      <c r="B166" s="6"/>
      <c r="D166" s="51"/>
      <c r="E166" s="33"/>
      <c r="F166" s="32" t="s">
        <v>214</v>
      </c>
      <c r="G166" s="32">
        <v>163</v>
      </c>
      <c r="H166" s="37">
        <v>266.7</v>
      </c>
      <c r="I166" s="37">
        <f t="shared" si="305"/>
        <v>259.62174999999996</v>
      </c>
      <c r="J166" s="37">
        <f t="shared" si="310"/>
        <v>7.0782500000000255</v>
      </c>
      <c r="K166" s="37">
        <v>224.4</v>
      </c>
      <c r="L166" s="37">
        <v>226.8</v>
      </c>
      <c r="M166" s="37">
        <f t="shared" si="342"/>
        <v>2.4000000000000057</v>
      </c>
      <c r="N166" s="37"/>
      <c r="O166" s="37">
        <f t="shared" si="346"/>
        <v>42.299999999999983</v>
      </c>
      <c r="P166" s="37">
        <v>269.10000000000002</v>
      </c>
      <c r="Q166" s="37">
        <v>246.9</v>
      </c>
      <c r="R166" s="37">
        <f t="shared" si="307"/>
        <v>20.099999999999994</v>
      </c>
      <c r="S166" s="37"/>
      <c r="T166" s="37"/>
      <c r="U166" s="37"/>
      <c r="V166" s="37"/>
      <c r="W166" s="37"/>
      <c r="X166" s="37"/>
      <c r="Y166" s="37"/>
      <c r="Z166" s="37"/>
      <c r="AA166" s="37"/>
      <c r="AB166" s="37"/>
      <c r="AC166" s="37"/>
      <c r="AD166" s="37"/>
      <c r="AE166" s="37"/>
      <c r="AF166" s="37"/>
      <c r="AG166" s="37">
        <f t="shared" si="349"/>
        <v>2.4000000000000057</v>
      </c>
      <c r="AH166" s="37">
        <f t="shared" si="350"/>
        <v>22.5</v>
      </c>
      <c r="AI166" s="37">
        <v>0.77</v>
      </c>
      <c r="AJ166" s="37">
        <v>1.0149999999999999</v>
      </c>
      <c r="AK166" s="37">
        <v>1.863</v>
      </c>
      <c r="AL166" s="37">
        <f t="shared" si="322"/>
        <v>7.8000000000000069E-2</v>
      </c>
      <c r="AM166" s="37">
        <v>259.55</v>
      </c>
      <c r="AN166" s="37">
        <f t="shared" si="361"/>
        <v>-7.1749999999951797E-2</v>
      </c>
      <c r="AO166" s="37">
        <v>0</v>
      </c>
      <c r="AP166" s="37">
        <f t="shared" si="313"/>
        <v>7.8000000000000069E-2</v>
      </c>
      <c r="AQ166" s="37"/>
      <c r="AR166" s="37">
        <f>AR165-AR164</f>
        <v>2.2437500000017319E-2</v>
      </c>
      <c r="AS166" s="32">
        <f>IF(OR(AP166&lt;(AR164-1.5*AR166),AP166&gt;(AR165+1.5*AR166)),1,0)</f>
        <v>0</v>
      </c>
      <c r="AT166" s="37">
        <v>16</v>
      </c>
      <c r="AU166" s="37"/>
      <c r="AV166" s="37">
        <f>AV165-AV164</f>
        <v>0.125</v>
      </c>
      <c r="AW166" s="32">
        <f>IF(OR(AT166&lt;(AV164-1.5*AV166),AT166&gt;(AV165+1.5*AV166)),1,0)</f>
        <v>0</v>
      </c>
      <c r="AX166" s="37">
        <f t="shared" si="314"/>
        <v>205.12820512820494</v>
      </c>
      <c r="AY166" s="37"/>
      <c r="AZ166" s="37">
        <v>1.61</v>
      </c>
      <c r="BA166" s="37"/>
      <c r="BB166" s="37">
        <f>BB165-BB164</f>
        <v>5.4999999999999938E-2</v>
      </c>
      <c r="BC166" s="52">
        <f>IF(OR(AZ166&lt;(BB164-1.5*BB166),AZ166&gt;(BB165+1.5*BB166)),1,0)</f>
        <v>0</v>
      </c>
      <c r="BD166" s="6"/>
      <c r="BE166" s="6"/>
      <c r="BF166" s="6"/>
      <c r="BG166" s="6"/>
      <c r="BH166" s="6"/>
      <c r="BI166" s="6"/>
      <c r="BJ166" s="6"/>
      <c r="BK166" s="6"/>
      <c r="BL166" s="6"/>
      <c r="BM166" s="6"/>
      <c r="BN166" s="6"/>
      <c r="BO166" s="6"/>
      <c r="BP166" s="6"/>
      <c r="BQ166" s="6"/>
      <c r="BR166" s="6"/>
      <c r="BS166" s="6"/>
    </row>
    <row r="167" spans="1:71" x14ac:dyDescent="0.25">
      <c r="A167" s="6"/>
      <c r="B167" s="6"/>
      <c r="C167">
        <v>72</v>
      </c>
      <c r="D167" s="51"/>
      <c r="E167" s="33"/>
      <c r="F167" s="32" t="s">
        <v>215</v>
      </c>
      <c r="G167" s="32">
        <v>164</v>
      </c>
      <c r="H167" s="37">
        <v>277.7</v>
      </c>
      <c r="I167" s="37">
        <f t="shared" si="305"/>
        <v>270.62174999999996</v>
      </c>
      <c r="J167" s="37">
        <f t="shared" si="310"/>
        <v>7.0782500000000255</v>
      </c>
      <c r="K167" s="37">
        <v>226.6</v>
      </c>
      <c r="L167" s="37">
        <v>227.9</v>
      </c>
      <c r="M167" s="37">
        <f t="shared" si="342"/>
        <v>1.3000000000000114</v>
      </c>
      <c r="N167" s="37"/>
      <c r="O167" s="37">
        <f t="shared" si="346"/>
        <v>51.099999999999994</v>
      </c>
      <c r="P167" s="37">
        <v>279.10000000000002</v>
      </c>
      <c r="Q167" s="37">
        <v>247.9</v>
      </c>
      <c r="R167" s="37">
        <f t="shared" si="307"/>
        <v>20</v>
      </c>
      <c r="S167" s="37"/>
      <c r="T167" s="37"/>
      <c r="U167" s="37"/>
      <c r="V167" s="37"/>
      <c r="W167" s="37"/>
      <c r="X167" s="37"/>
      <c r="Y167" s="37"/>
      <c r="Z167" s="37"/>
      <c r="AA167" s="37"/>
      <c r="AB167" s="37"/>
      <c r="AC167" s="37"/>
      <c r="AD167" s="37"/>
      <c r="AE167" s="37"/>
      <c r="AF167" s="37"/>
      <c r="AG167" s="37">
        <f t="shared" si="349"/>
        <v>1.3000000000000114</v>
      </c>
      <c r="AH167" s="37">
        <f t="shared" si="350"/>
        <v>21.300000000000011</v>
      </c>
      <c r="AI167" s="37">
        <v>0.77800000000000002</v>
      </c>
      <c r="AJ167" s="37">
        <v>1.052</v>
      </c>
      <c r="AK167" s="37">
        <v>1.8640000000000001</v>
      </c>
      <c r="AL167" s="37">
        <f t="shared" si="322"/>
        <v>3.400000000000003E-2</v>
      </c>
      <c r="AM167" s="37">
        <v>270.54000000000002</v>
      </c>
      <c r="AN167" s="37">
        <f t="shared" si="361"/>
        <v>-8.1749999999942702E-2</v>
      </c>
      <c r="AO167" s="37">
        <v>0</v>
      </c>
      <c r="AP167" s="37">
        <f t="shared" si="313"/>
        <v>3.400000000000003E-2</v>
      </c>
      <c r="AQ167" s="37"/>
      <c r="AR167" s="37"/>
      <c r="AS167" s="32">
        <f>IF(OR(AP167&lt;(AR164-1.5*AR166),AP167&gt;(AR165+1.5*AR166)),1,0)</f>
        <v>0</v>
      </c>
      <c r="AT167" s="37">
        <v>16</v>
      </c>
      <c r="AU167" s="37"/>
      <c r="AV167" s="37"/>
      <c r="AW167" s="32">
        <f>IF(OR(AT167&lt;(AV164-1.5*AV166),AT167&gt;(AV165+1.5*AV166)),1,0)</f>
        <v>0</v>
      </c>
      <c r="AX167" s="37">
        <f t="shared" si="314"/>
        <v>470.58823529411723</v>
      </c>
      <c r="AY167" s="37"/>
      <c r="AZ167" s="37">
        <v>1.51</v>
      </c>
      <c r="BA167" s="37"/>
      <c r="BB167" s="37"/>
      <c r="BC167" s="52">
        <f>IF(OR(AZ167&lt;(BB164-1.5*BB166),AZ167&gt;(BB165+1.5*BB166)),1,0)</f>
        <v>0</v>
      </c>
      <c r="BD167" s="6"/>
      <c r="BE167" s="6"/>
      <c r="BF167" s="6"/>
      <c r="BG167" s="6"/>
      <c r="BH167" s="6"/>
      <c r="BI167" s="6"/>
      <c r="BJ167" s="6"/>
      <c r="BK167" s="6"/>
      <c r="BL167" s="6"/>
      <c r="BM167" s="6"/>
      <c r="BN167" s="6"/>
      <c r="BO167" s="6"/>
      <c r="BP167" s="6"/>
      <c r="BQ167" s="6"/>
      <c r="BR167" s="6"/>
      <c r="BS167" s="6"/>
    </row>
    <row r="168" spans="1:71" x14ac:dyDescent="0.25">
      <c r="A168" s="6"/>
      <c r="B168" s="6"/>
      <c r="D168" s="51"/>
      <c r="E168" s="25">
        <v>96</v>
      </c>
      <c r="F168" s="6" t="s">
        <v>216</v>
      </c>
      <c r="G168" s="6">
        <v>165</v>
      </c>
      <c r="H168" s="38">
        <v>270.7</v>
      </c>
      <c r="I168" s="38">
        <f t="shared" si="305"/>
        <v>263.62174999999996</v>
      </c>
      <c r="J168" s="38">
        <f t="shared" si="310"/>
        <v>7.0782500000000255</v>
      </c>
      <c r="K168" s="38">
        <v>228.9</v>
      </c>
      <c r="L168" s="38">
        <v>231.2</v>
      </c>
      <c r="M168" s="38">
        <f t="shared" si="342"/>
        <v>2.2999999999999829</v>
      </c>
      <c r="N168" s="38">
        <f t="shared" ref="N168" si="366">AVERAGE(M168:M171)</f>
        <v>2.6000000000000014</v>
      </c>
      <c r="O168" s="38">
        <f t="shared" si="346"/>
        <v>41.799999999999983</v>
      </c>
      <c r="P168" s="38">
        <v>273</v>
      </c>
      <c r="Q168" s="38">
        <v>251.3</v>
      </c>
      <c r="R168" s="38">
        <f t="shared" si="307"/>
        <v>20.100000000000023</v>
      </c>
      <c r="S168" s="38">
        <f t="shared" ref="S168" si="367">AVERAGE(R168:R171)</f>
        <v>20.20000000000001</v>
      </c>
      <c r="T168" s="38"/>
      <c r="U168" s="38"/>
      <c r="V168" s="38"/>
      <c r="W168" s="38"/>
      <c r="X168" s="38"/>
      <c r="Y168" s="38"/>
      <c r="Z168" s="38"/>
      <c r="AA168" s="38"/>
      <c r="AB168" s="38"/>
      <c r="AC168" s="38"/>
      <c r="AD168" s="38"/>
      <c r="AE168" s="38"/>
      <c r="AF168" s="38"/>
      <c r="AG168" s="38">
        <f t="shared" si="349"/>
        <v>2.2999999999999829</v>
      </c>
      <c r="AH168" s="38">
        <f t="shared" si="350"/>
        <v>22.400000000000006</v>
      </c>
      <c r="AI168" s="38">
        <v>0.78600000000000003</v>
      </c>
      <c r="AJ168" s="38">
        <v>1.0369999999999999</v>
      </c>
      <c r="AK168" s="38">
        <v>1.8979999999999999</v>
      </c>
      <c r="AL168" s="38">
        <f t="shared" si="322"/>
        <v>7.4999999999999956E-2</v>
      </c>
      <c r="AM168" s="38">
        <v>263.74</v>
      </c>
      <c r="AN168" s="38">
        <f t="shared" si="361"/>
        <v>0.11825000000004593</v>
      </c>
      <c r="AO168" s="38">
        <f t="shared" si="320"/>
        <v>0.11825000000004593</v>
      </c>
      <c r="AP168" s="38">
        <f t="shared" si="313"/>
        <v>0.19325000000004589</v>
      </c>
      <c r="AQ168" s="38">
        <f>AVERAGE(AP168:AP171)</f>
        <v>0.15787500000002347</v>
      </c>
      <c r="AR168" s="38">
        <f>QUARTILE(AP168:AP171,1)</f>
        <v>9.1749999999999887E-2</v>
      </c>
      <c r="AS168" s="5">
        <f>IF(OR(AP168&lt;(AR168-1.5*AR170),AP168&gt;(AR169+1.5*AR170)),1,0)</f>
        <v>0</v>
      </c>
      <c r="AT168" s="38">
        <v>17</v>
      </c>
      <c r="AU168" s="45">
        <f t="shared" ref="AU168:BA168" si="368">AVERAGE(AT168:AT171)</f>
        <v>17</v>
      </c>
      <c r="AV168" s="45">
        <f>QUARTILE(AT168:AT171,1)</f>
        <v>17</v>
      </c>
      <c r="AW168" s="5">
        <f>IF(OR(AT168&lt;(AV168-1.5*AV170),AT168&gt;(AV169+1.5*AV170)),1,0)</f>
        <v>0</v>
      </c>
      <c r="AX168" s="38">
        <f t="shared" si="314"/>
        <v>87.968952134519867</v>
      </c>
      <c r="AY168" s="38"/>
      <c r="AZ168" s="38">
        <v>1.63</v>
      </c>
      <c r="BA168" s="45">
        <f t="shared" si="368"/>
        <v>1.6575</v>
      </c>
      <c r="BB168" s="45">
        <f>QUARTILE(AZ168:AZ171,1)</f>
        <v>1.6174999999999999</v>
      </c>
      <c r="BC168" s="54">
        <f>IF(OR(AZ168&lt;(BB168-1.5*BB170),AZ168&gt;(BB169+1.5*BB170)),1,0)</f>
        <v>0</v>
      </c>
      <c r="BD168" s="6"/>
      <c r="BE168" s="6"/>
      <c r="BF168" s="6"/>
      <c r="BG168" s="6"/>
      <c r="BH168" s="6"/>
      <c r="BI168" s="6"/>
      <c r="BJ168" s="6"/>
      <c r="BK168" s="6"/>
      <c r="BL168" s="6"/>
      <c r="BM168" s="6"/>
      <c r="BN168" s="6"/>
      <c r="BO168" s="6"/>
      <c r="BP168" s="6"/>
      <c r="BQ168" s="6"/>
      <c r="BR168" s="6"/>
      <c r="BS168" s="6"/>
    </row>
    <row r="169" spans="1:71" x14ac:dyDescent="0.25">
      <c r="A169" s="6"/>
      <c r="B169" s="6"/>
      <c r="D169" s="51"/>
      <c r="E169" s="25"/>
      <c r="F169" s="6" t="s">
        <v>217</v>
      </c>
      <c r="G169" s="6">
        <v>166</v>
      </c>
      <c r="H169" s="38">
        <v>278.7</v>
      </c>
      <c r="I169" s="38">
        <f t="shared" si="305"/>
        <v>271.62174999999996</v>
      </c>
      <c r="J169" s="38">
        <f t="shared" si="310"/>
        <v>7.0782500000000255</v>
      </c>
      <c r="K169" s="38">
        <v>227.7</v>
      </c>
      <c r="L169" s="38">
        <v>231.2</v>
      </c>
      <c r="M169" s="38">
        <f t="shared" si="342"/>
        <v>3.5</v>
      </c>
      <c r="N169" s="38">
        <f t="shared" ref="N169" si="369">STDEV(M168:M171)</f>
        <v>0.64807406984078819</v>
      </c>
      <c r="O169" s="38">
        <f t="shared" si="346"/>
        <v>51</v>
      </c>
      <c r="P169" s="38">
        <v>282.3</v>
      </c>
      <c r="Q169" s="38">
        <v>251.4</v>
      </c>
      <c r="R169" s="38">
        <f t="shared" si="307"/>
        <v>20.200000000000017</v>
      </c>
      <c r="S169" s="38">
        <f t="shared" ref="S169" si="370">STDEV(R168:R171)</f>
        <v>8.1649658092756358E-2</v>
      </c>
      <c r="T169" s="38"/>
      <c r="U169" s="38"/>
      <c r="V169" s="38"/>
      <c r="W169" s="38"/>
      <c r="X169" s="38"/>
      <c r="Y169" s="38"/>
      <c r="Z169" s="38"/>
      <c r="AA169" s="38"/>
      <c r="AB169" s="38"/>
      <c r="AC169" s="38"/>
      <c r="AD169" s="38"/>
      <c r="AE169" s="38"/>
      <c r="AF169" s="38"/>
      <c r="AG169" s="38">
        <f t="shared" si="349"/>
        <v>3.5</v>
      </c>
      <c r="AH169" s="38">
        <f t="shared" si="350"/>
        <v>23.700000000000017</v>
      </c>
      <c r="AI169" s="38">
        <v>0.79</v>
      </c>
      <c r="AJ169" s="38">
        <v>1.0169999999999999</v>
      </c>
      <c r="AK169" s="38">
        <v>1.9019999999999999</v>
      </c>
      <c r="AL169" s="38">
        <f t="shared" si="322"/>
        <v>9.4999999999999973E-2</v>
      </c>
      <c r="AM169" s="38">
        <v>271.8</v>
      </c>
      <c r="AN169" s="38">
        <f t="shared" si="361"/>
        <v>0.1782500000000482</v>
      </c>
      <c r="AO169" s="38">
        <f t="shared" si="320"/>
        <v>0.1782500000000482</v>
      </c>
      <c r="AP169" s="38">
        <f t="shared" si="313"/>
        <v>0.27325000000004818</v>
      </c>
      <c r="AQ169" s="38">
        <f>STDEV(AP168:AP171)</f>
        <v>9.4180788026742124E-2</v>
      </c>
      <c r="AR169" s="38">
        <f>QUARTILE(AP168:AP171,3)</f>
        <v>0.21325000000004646</v>
      </c>
      <c r="AS169" s="5">
        <f>IF(OR(AP169&lt;(AR168-1.5*AR170),AP169&gt;(AR169+1.5*AR170)),1,0)</f>
        <v>0</v>
      </c>
      <c r="AT169" s="38">
        <v>17</v>
      </c>
      <c r="AU169" s="45">
        <f t="shared" ref="AU169:BA169" si="371">STDEV(AT168:AT171)</f>
        <v>0</v>
      </c>
      <c r="AV169" s="45">
        <f>QUARTILE(AT168:AT171,3)</f>
        <v>17</v>
      </c>
      <c r="AW169" s="5">
        <f>IF(OR(AT169&lt;(AV168-1.5*AV170),AT169&gt;(AV169+1.5*AV170)),1,0)</f>
        <v>0</v>
      </c>
      <c r="AX169" s="38">
        <f t="shared" si="314"/>
        <v>62.214089661471192</v>
      </c>
      <c r="AY169" s="38"/>
      <c r="AZ169" s="38">
        <v>1.76</v>
      </c>
      <c r="BA169" s="45">
        <f t="shared" si="371"/>
        <v>7.5883682918881395E-2</v>
      </c>
      <c r="BB169" s="45">
        <f>QUARTILE(AZ168:AZ171,3)</f>
        <v>1.6850000000000001</v>
      </c>
      <c r="BC169" s="54">
        <f>IF(OR(AZ169&lt;(BB168-1.5*BB170),AZ169&gt;(BB169+1.5*BB170)),1,0)</f>
        <v>0</v>
      </c>
      <c r="BD169" s="6"/>
      <c r="BE169" s="6"/>
      <c r="BF169" s="6"/>
      <c r="BG169" s="6"/>
      <c r="BH169" s="6"/>
      <c r="BI169" s="6"/>
      <c r="BJ169" s="6"/>
      <c r="BK169" s="6"/>
      <c r="BL169" s="6"/>
      <c r="BM169" s="6"/>
      <c r="BN169" s="6"/>
      <c r="BO169" s="6"/>
      <c r="BP169" s="6"/>
      <c r="BQ169" s="6"/>
      <c r="BR169" s="6"/>
      <c r="BS169" s="6"/>
    </row>
    <row r="170" spans="1:71" x14ac:dyDescent="0.25">
      <c r="A170" s="6"/>
      <c r="B170" s="6"/>
      <c r="D170" s="51"/>
      <c r="E170" s="25"/>
      <c r="F170" s="6" t="s">
        <v>218</v>
      </c>
      <c r="G170" s="6">
        <v>167</v>
      </c>
      <c r="H170" s="38">
        <v>278.8</v>
      </c>
      <c r="I170" s="38">
        <f t="shared" si="305"/>
        <v>271.72174999999999</v>
      </c>
      <c r="J170" s="38">
        <f t="shared" si="310"/>
        <v>7.0782500000000255</v>
      </c>
      <c r="K170" s="38">
        <v>227.2</v>
      </c>
      <c r="L170" s="38">
        <v>229.8</v>
      </c>
      <c r="M170" s="38">
        <f t="shared" si="342"/>
        <v>2.6000000000000227</v>
      </c>
      <c r="N170" s="38"/>
      <c r="O170" s="38">
        <f t="shared" si="346"/>
        <v>51.600000000000023</v>
      </c>
      <c r="P170" s="38">
        <v>281.7</v>
      </c>
      <c r="Q170" s="38">
        <v>250.1</v>
      </c>
      <c r="R170" s="38">
        <f t="shared" si="307"/>
        <v>20.299999999999983</v>
      </c>
      <c r="S170" s="38"/>
      <c r="T170" s="38"/>
      <c r="U170" s="38"/>
      <c r="V170" s="38"/>
      <c r="W170" s="38"/>
      <c r="X170" s="38"/>
      <c r="Y170" s="38"/>
      <c r="Z170" s="38"/>
      <c r="AA170" s="38"/>
      <c r="AB170" s="38"/>
      <c r="AC170" s="38"/>
      <c r="AD170" s="38"/>
      <c r="AE170" s="38"/>
      <c r="AF170" s="38"/>
      <c r="AG170" s="38">
        <f t="shared" si="349"/>
        <v>2.6000000000000227</v>
      </c>
      <c r="AH170" s="38">
        <f t="shared" si="350"/>
        <v>22.900000000000006</v>
      </c>
      <c r="AI170" s="38">
        <v>0.77900000000000003</v>
      </c>
      <c r="AJ170" s="38">
        <v>1.03</v>
      </c>
      <c r="AK170" s="38">
        <v>1.91</v>
      </c>
      <c r="AL170" s="38">
        <f t="shared" si="322"/>
        <v>0.10099999999999987</v>
      </c>
      <c r="AM170" s="38">
        <v>271.67</v>
      </c>
      <c r="AN170" s="38">
        <f t="shared" si="361"/>
        <v>-5.1749999999969987E-2</v>
      </c>
      <c r="AO170" s="38">
        <v>0</v>
      </c>
      <c r="AP170" s="38">
        <f t="shared" si="313"/>
        <v>0.10099999999999987</v>
      </c>
      <c r="AQ170" s="38"/>
      <c r="AR170" s="38">
        <f>AR169-AR168</f>
        <v>0.12150000000004657</v>
      </c>
      <c r="AS170" s="5">
        <f>IF(OR(AP170&lt;(AR168-1.5*AR170),AP170&gt;(AR169+1.5*AR170)),1,0)</f>
        <v>0</v>
      </c>
      <c r="AT170" s="38">
        <v>17</v>
      </c>
      <c r="AU170" s="45"/>
      <c r="AV170" s="45">
        <f>AV169-AV168</f>
        <v>0</v>
      </c>
      <c r="AW170" s="5">
        <f>IF(OR(AT170&lt;(AV168-1.5*AV170),AT170&gt;(AV169+1.5*AV170)),1,0)</f>
        <v>0</v>
      </c>
      <c r="AX170" s="38">
        <f t="shared" si="314"/>
        <v>168.31683168316854</v>
      </c>
      <c r="AY170" s="38"/>
      <c r="AZ170" s="38">
        <v>1.66</v>
      </c>
      <c r="BA170" s="45"/>
      <c r="BB170" s="45">
        <f>BB169-BB168</f>
        <v>6.7500000000000115E-2</v>
      </c>
      <c r="BC170" s="54">
        <f>IF(OR(AZ170&lt;(BB168-1.5*BB170),AZ170&gt;(BB169+1.5*BB170)),1,0)</f>
        <v>0</v>
      </c>
      <c r="BD170" s="6"/>
      <c r="BE170" s="6"/>
      <c r="BF170" s="6"/>
      <c r="BG170" s="6"/>
      <c r="BH170" s="6"/>
      <c r="BI170" s="6"/>
      <c r="BJ170" s="6"/>
      <c r="BK170" s="6"/>
      <c r="BL170" s="6"/>
      <c r="BM170" s="6"/>
      <c r="BN170" s="6"/>
      <c r="BO170" s="6"/>
      <c r="BP170" s="6"/>
      <c r="BQ170" s="6"/>
      <c r="BR170" s="6"/>
      <c r="BS170" s="6"/>
    </row>
    <row r="171" spans="1:71" x14ac:dyDescent="0.25">
      <c r="A171" s="6"/>
      <c r="B171" s="6"/>
      <c r="C171">
        <v>96</v>
      </c>
      <c r="D171" s="51"/>
      <c r="E171" s="25"/>
      <c r="F171" s="6" t="s">
        <v>219</v>
      </c>
      <c r="G171" s="6">
        <v>168</v>
      </c>
      <c r="H171" s="38">
        <v>281.8</v>
      </c>
      <c r="I171" s="38">
        <f t="shared" si="305"/>
        <v>274.72174999999999</v>
      </c>
      <c r="J171" s="38">
        <f t="shared" si="310"/>
        <v>7.0782500000000255</v>
      </c>
      <c r="K171" s="38">
        <v>231.2</v>
      </c>
      <c r="L171" s="38">
        <v>233.2</v>
      </c>
      <c r="M171" s="38">
        <f t="shared" si="342"/>
        <v>2</v>
      </c>
      <c r="N171" s="38"/>
      <c r="O171" s="38">
        <f t="shared" si="346"/>
        <v>50.600000000000023</v>
      </c>
      <c r="P171" s="38">
        <v>284.10000000000002</v>
      </c>
      <c r="Q171" s="38">
        <v>253.4</v>
      </c>
      <c r="R171" s="38">
        <f t="shared" si="307"/>
        <v>20.200000000000017</v>
      </c>
      <c r="S171" s="38"/>
      <c r="T171" s="38"/>
      <c r="U171" s="38"/>
      <c r="V171" s="38"/>
      <c r="W171" s="38"/>
      <c r="X171" s="38"/>
      <c r="Y171" s="38"/>
      <c r="Z171" s="38"/>
      <c r="AA171" s="38"/>
      <c r="AB171" s="38"/>
      <c r="AC171" s="38"/>
      <c r="AD171" s="38"/>
      <c r="AE171" s="38"/>
      <c r="AF171" s="38"/>
      <c r="AG171" s="38">
        <f t="shared" si="349"/>
        <v>2</v>
      </c>
      <c r="AH171" s="38">
        <f t="shared" si="350"/>
        <v>22.200000000000017</v>
      </c>
      <c r="AI171" s="38">
        <v>0.77500000000000002</v>
      </c>
      <c r="AJ171" s="38">
        <v>1.036</v>
      </c>
      <c r="AK171" s="38">
        <v>1.875</v>
      </c>
      <c r="AL171" s="38">
        <f t="shared" si="322"/>
        <v>6.3999999999999946E-2</v>
      </c>
      <c r="AM171" s="38">
        <v>274.70999999999998</v>
      </c>
      <c r="AN171" s="38">
        <f t="shared" si="361"/>
        <v>-1.1750000000006366E-2</v>
      </c>
      <c r="AO171" s="38">
        <v>0</v>
      </c>
      <c r="AP171" s="38">
        <f t="shared" si="313"/>
        <v>6.3999999999999946E-2</v>
      </c>
      <c r="AQ171" s="38"/>
      <c r="AR171" s="38"/>
      <c r="AS171" s="5">
        <f>IF(OR(AP171&lt;(AR168-1.5*AR170),AP171&gt;(AR169+1.5*AR170)),1,0)</f>
        <v>0</v>
      </c>
      <c r="AT171" s="38">
        <v>17</v>
      </c>
      <c r="AU171" s="45"/>
      <c r="AV171" s="45"/>
      <c r="AW171" s="5">
        <f>IF(OR(AT171&lt;(AV168-1.5*AV170),AT171&gt;(AV169+1.5*AV170)),1,0)</f>
        <v>0</v>
      </c>
      <c r="AX171" s="38">
        <f t="shared" si="314"/>
        <v>265.62500000000023</v>
      </c>
      <c r="AY171" s="38"/>
      <c r="AZ171" s="38">
        <v>1.58</v>
      </c>
      <c r="BA171" s="45"/>
      <c r="BB171" s="45"/>
      <c r="BC171" s="54">
        <f>IF(OR(AZ171&lt;(BB168-1.5*BB170),AZ171&gt;(BB169+1.5*BB170)),1,0)</f>
        <v>0</v>
      </c>
      <c r="BD171" s="6"/>
      <c r="BE171" s="6"/>
      <c r="BF171" s="6"/>
      <c r="BG171" s="6"/>
      <c r="BH171" s="6"/>
      <c r="BI171" s="6"/>
      <c r="BJ171" s="6"/>
      <c r="BK171" s="6"/>
      <c r="BL171" s="6"/>
      <c r="BM171" s="6"/>
      <c r="BN171" s="6"/>
      <c r="BO171" s="6"/>
      <c r="BP171" s="6"/>
      <c r="BQ171" s="6"/>
      <c r="BR171" s="6"/>
      <c r="BS171" s="6"/>
    </row>
    <row r="172" spans="1:71" x14ac:dyDescent="0.25">
      <c r="A172" s="6"/>
      <c r="B172" s="6"/>
      <c r="D172" s="51"/>
      <c r="E172" s="33">
        <v>120</v>
      </c>
      <c r="F172" s="32" t="s">
        <v>220</v>
      </c>
      <c r="G172" s="32">
        <v>169</v>
      </c>
      <c r="H172" s="37">
        <v>280.39999999999998</v>
      </c>
      <c r="I172" s="37">
        <f t="shared" si="305"/>
        <v>273.32174999999995</v>
      </c>
      <c r="J172" s="37">
        <f t="shared" si="310"/>
        <v>7.0782500000000255</v>
      </c>
      <c r="K172" s="37">
        <v>230.9</v>
      </c>
      <c r="L172" s="37">
        <v>233.8</v>
      </c>
      <c r="M172" s="37">
        <f t="shared" si="342"/>
        <v>2.9000000000000057</v>
      </c>
      <c r="N172" s="37">
        <f t="shared" ref="N172" si="372">AVERAGE(M172:M175)</f>
        <v>2</v>
      </c>
      <c r="O172" s="37">
        <f t="shared" si="346"/>
        <v>49.499999999999972</v>
      </c>
      <c r="P172" s="37">
        <v>283.39999999999998</v>
      </c>
      <c r="Q172" s="37">
        <v>254</v>
      </c>
      <c r="R172" s="37">
        <f t="shared" si="307"/>
        <v>20.199999999999989</v>
      </c>
      <c r="S172" s="37">
        <f t="shared" ref="S172" si="373">AVERAGE(R172:R175)</f>
        <v>20.149999999999999</v>
      </c>
      <c r="T172" s="37"/>
      <c r="U172" s="37"/>
      <c r="V172" s="37"/>
      <c r="W172" s="37"/>
      <c r="X172" s="37"/>
      <c r="Y172" s="37"/>
      <c r="Z172" s="37"/>
      <c r="AA172" s="37"/>
      <c r="AB172" s="37"/>
      <c r="AC172" s="37"/>
      <c r="AD172" s="37"/>
      <c r="AE172" s="37"/>
      <c r="AF172" s="37"/>
      <c r="AG172" s="37">
        <f t="shared" si="349"/>
        <v>2.9000000000000057</v>
      </c>
      <c r="AH172" s="37">
        <f t="shared" si="350"/>
        <v>23.099999999999994</v>
      </c>
      <c r="AI172" s="37">
        <v>0.755</v>
      </c>
      <c r="AJ172" s="37">
        <v>1.046</v>
      </c>
      <c r="AK172" s="37">
        <v>1.899</v>
      </c>
      <c r="AL172" s="37">
        <f t="shared" si="322"/>
        <v>9.7999999999999976E-2</v>
      </c>
      <c r="AM172" s="37">
        <v>273.18</v>
      </c>
      <c r="AN172" s="37">
        <f t="shared" si="361"/>
        <v>-0.14174999999994498</v>
      </c>
      <c r="AO172" s="37">
        <v>0</v>
      </c>
      <c r="AP172" s="37">
        <f t="shared" si="313"/>
        <v>9.7999999999999976E-2</v>
      </c>
      <c r="AQ172" s="37">
        <f>AVERAGE(AP172:AP175)</f>
        <v>8.1500000000014422E-2</v>
      </c>
      <c r="AR172" s="37">
        <f>QUARTILE(AP172:AP175,1)</f>
        <v>7.0187500000017333E-2</v>
      </c>
      <c r="AS172" s="32">
        <f>IF(OR(AP172&lt;(AR172-1.5*AR174),AP172&gt;(AR173+1.5*AR174)),1,0)</f>
        <v>0</v>
      </c>
      <c r="AT172" s="37">
        <v>16.5</v>
      </c>
      <c r="AU172" s="37">
        <f t="shared" ref="AU172:BA172" si="374">AVERAGE(AT172:AT175)</f>
        <v>16.5</v>
      </c>
      <c r="AV172" s="37">
        <f>QUARTILE(AT172:AT175,1)</f>
        <v>16.375</v>
      </c>
      <c r="AW172" s="32">
        <f>IF(OR(AT172&lt;(AV172-1.5*AV174),AT172&gt;(AV173+1.5*AV174)),1,0)</f>
        <v>0</v>
      </c>
      <c r="AX172" s="37">
        <f t="shared" si="314"/>
        <v>168.36734693877554</v>
      </c>
      <c r="AY172" s="37"/>
      <c r="AZ172" s="37">
        <v>1.64</v>
      </c>
      <c r="BA172" s="37">
        <f t="shared" si="374"/>
        <v>1.56</v>
      </c>
      <c r="BB172" s="37">
        <f>QUARTILE(AZ172:AZ175,1)</f>
        <v>1.5225</v>
      </c>
      <c r="BC172" s="52">
        <f>IF(OR(AZ172&lt;(BB172-1.5*BB174),AZ172&gt;(BB173+1.5*BB174)),1,0)</f>
        <v>0</v>
      </c>
      <c r="BD172" s="6"/>
      <c r="BE172" s="6"/>
      <c r="BF172" s="6"/>
      <c r="BG172" s="6"/>
      <c r="BH172" s="6"/>
      <c r="BI172" s="6"/>
      <c r="BJ172" s="6"/>
      <c r="BK172" s="6"/>
      <c r="BL172" s="6"/>
      <c r="BM172" s="6"/>
      <c r="BN172" s="6"/>
      <c r="BO172" s="6"/>
      <c r="BP172" s="6"/>
      <c r="BQ172" s="6"/>
      <c r="BR172" s="6"/>
      <c r="BS172" s="6"/>
    </row>
    <row r="173" spans="1:71" x14ac:dyDescent="0.25">
      <c r="A173" s="6"/>
      <c r="B173" s="6"/>
      <c r="D173" s="51"/>
      <c r="E173" s="33"/>
      <c r="F173" s="32" t="s">
        <v>221</v>
      </c>
      <c r="G173" s="32">
        <v>170</v>
      </c>
      <c r="H173" s="37">
        <v>278.8</v>
      </c>
      <c r="I173" s="37">
        <f t="shared" si="305"/>
        <v>271.72174999999999</v>
      </c>
      <c r="J173" s="37">
        <f t="shared" si="310"/>
        <v>7.0782500000000255</v>
      </c>
      <c r="K173" s="37">
        <v>227</v>
      </c>
      <c r="L173" s="37">
        <v>228.7</v>
      </c>
      <c r="M173" s="37">
        <f t="shared" si="342"/>
        <v>1.6999999999999886</v>
      </c>
      <c r="N173" s="37">
        <f t="shared" ref="N173" si="375">STDEV(M172:M175)</f>
        <v>0.62182527020592482</v>
      </c>
      <c r="O173" s="37">
        <f t="shared" si="346"/>
        <v>51.800000000000011</v>
      </c>
      <c r="P173" s="37">
        <v>280.60000000000002</v>
      </c>
      <c r="Q173" s="37">
        <v>249</v>
      </c>
      <c r="R173" s="37">
        <f t="shared" si="307"/>
        <v>20.300000000000011</v>
      </c>
      <c r="S173" s="37">
        <f t="shared" ref="S173" si="376">STDEV(R172:R175)</f>
        <v>0.12909944487358424</v>
      </c>
      <c r="T173" s="37"/>
      <c r="U173" s="37"/>
      <c r="V173" s="37"/>
      <c r="W173" s="37"/>
      <c r="X173" s="37"/>
      <c r="Y173" s="37"/>
      <c r="Z173" s="37"/>
      <c r="AA173" s="37"/>
      <c r="AB173" s="37"/>
      <c r="AC173" s="37"/>
      <c r="AD173" s="37"/>
      <c r="AE173" s="37"/>
      <c r="AF173" s="37"/>
      <c r="AG173" s="37">
        <f t="shared" si="349"/>
        <v>1.6999999999999886</v>
      </c>
      <c r="AH173" s="37">
        <f t="shared" si="350"/>
        <v>22</v>
      </c>
      <c r="AI173" s="37">
        <v>0.77200000000000002</v>
      </c>
      <c r="AJ173" s="37">
        <v>1.034</v>
      </c>
      <c r="AK173" s="37">
        <v>1.855</v>
      </c>
      <c r="AL173" s="37">
        <f t="shared" si="322"/>
        <v>4.8999999999999932E-2</v>
      </c>
      <c r="AM173" s="37">
        <v>271.63</v>
      </c>
      <c r="AN173" s="37">
        <f t="shared" si="361"/>
        <v>-9.174999999999045E-2</v>
      </c>
      <c r="AO173" s="37">
        <v>0</v>
      </c>
      <c r="AP173" s="37">
        <f t="shared" si="313"/>
        <v>4.8999999999999932E-2</v>
      </c>
      <c r="AQ173" s="37">
        <f>STDEV(AP172:AP175)</f>
        <v>2.4197968234276834E-2</v>
      </c>
      <c r="AR173" s="37">
        <f>QUARTILE(AP172:AP175,3)</f>
        <v>9.8937500000008644E-2</v>
      </c>
      <c r="AS173" s="32">
        <f>IF(OR(AP173&lt;(AR172-1.5*AR174),AP173&gt;(AR173+1.5*AR174)),1,0)</f>
        <v>0</v>
      </c>
      <c r="AT173" s="37">
        <v>16</v>
      </c>
      <c r="AU173" s="37">
        <f t="shared" ref="AU173:BA173" si="377">STDEV(AT172:AT175)</f>
        <v>0.40824829046386302</v>
      </c>
      <c r="AV173" s="37">
        <f>QUARTILE(AT172:AT175,3)</f>
        <v>16.625</v>
      </c>
      <c r="AW173" s="32">
        <f>IF(OR(AT173&lt;(AV172-1.5*AV174),AT173&gt;(AV173+1.5*AV174)),1,0)</f>
        <v>0</v>
      </c>
      <c r="AX173" s="37">
        <f t="shared" si="314"/>
        <v>326.53061224489841</v>
      </c>
      <c r="AY173" s="37"/>
      <c r="AZ173" s="37">
        <v>1.53</v>
      </c>
      <c r="BA173" s="37">
        <f t="shared" si="377"/>
        <v>6.0553007081949793E-2</v>
      </c>
      <c r="BB173" s="37">
        <f>QUARTILE(AZ172:AZ175,3)</f>
        <v>1.5874999999999999</v>
      </c>
      <c r="BC173" s="52">
        <f>IF(OR(AZ173&lt;(BB172-1.5*BB174),AZ173&gt;(BB173+1.5*BB174)),1,0)</f>
        <v>0</v>
      </c>
      <c r="BD173" s="6"/>
      <c r="BE173" s="6"/>
      <c r="BF173" s="6"/>
      <c r="BG173" s="6"/>
      <c r="BH173" s="6"/>
      <c r="BI173" s="6"/>
      <c r="BJ173" s="6"/>
      <c r="BK173" s="6"/>
      <c r="BL173" s="6"/>
      <c r="BM173" s="6"/>
      <c r="BN173" s="6"/>
      <c r="BO173" s="6"/>
      <c r="BP173" s="6"/>
      <c r="BQ173" s="6"/>
      <c r="BR173" s="6"/>
      <c r="BS173" s="6"/>
    </row>
    <row r="174" spans="1:71" x14ac:dyDescent="0.25">
      <c r="A174" s="6"/>
      <c r="B174" s="6"/>
      <c r="D174" s="51"/>
      <c r="E174" s="33"/>
      <c r="F174" s="32" t="s">
        <v>222</v>
      </c>
      <c r="G174" s="32">
        <v>171</v>
      </c>
      <c r="H174" s="37">
        <v>287.8</v>
      </c>
      <c r="I174" s="37">
        <f t="shared" si="305"/>
        <v>280.72174999999999</v>
      </c>
      <c r="J174" s="37">
        <f t="shared" si="310"/>
        <v>7.0782500000000255</v>
      </c>
      <c r="K174" s="37">
        <v>231.5</v>
      </c>
      <c r="L174" s="37">
        <v>233.4</v>
      </c>
      <c r="M174" s="37">
        <f t="shared" si="342"/>
        <v>1.9000000000000057</v>
      </c>
      <c r="N174" s="37"/>
      <c r="O174" s="37">
        <f t="shared" si="346"/>
        <v>56.300000000000011</v>
      </c>
      <c r="P174" s="37">
        <v>289.89999999999998</v>
      </c>
      <c r="Q174" s="37">
        <v>253.5</v>
      </c>
      <c r="R174" s="37">
        <f t="shared" si="307"/>
        <v>20.099999999999994</v>
      </c>
      <c r="S174" s="37"/>
      <c r="T174" s="37"/>
      <c r="U174" s="37"/>
      <c r="V174" s="37"/>
      <c r="W174" s="37"/>
      <c r="X174" s="37"/>
      <c r="Y174" s="37"/>
      <c r="Z174" s="37"/>
      <c r="AA174" s="37"/>
      <c r="AB174" s="37"/>
      <c r="AC174" s="37"/>
      <c r="AD174" s="37"/>
      <c r="AE174" s="37"/>
      <c r="AF174" s="37"/>
      <c r="AG174" s="37">
        <f t="shared" si="349"/>
        <v>1.9000000000000057</v>
      </c>
      <c r="AH174" s="37">
        <f t="shared" si="350"/>
        <v>22</v>
      </c>
      <c r="AI174" s="37">
        <v>0.76800000000000002</v>
      </c>
      <c r="AJ174" s="37">
        <v>1.012</v>
      </c>
      <c r="AK174" s="37">
        <v>1.839</v>
      </c>
      <c r="AL174" s="37">
        <f t="shared" si="322"/>
        <v>5.8999999999999941E-2</v>
      </c>
      <c r="AM174" s="37">
        <v>280.74</v>
      </c>
      <c r="AN174" s="37">
        <f t="shared" si="361"/>
        <v>1.8250000000023192E-2</v>
      </c>
      <c r="AO174" s="37">
        <f t="shared" si="320"/>
        <v>1.8250000000023192E-2</v>
      </c>
      <c r="AP174" s="37">
        <f t="shared" si="313"/>
        <v>7.7250000000023133E-2</v>
      </c>
      <c r="AQ174" s="37"/>
      <c r="AR174" s="37">
        <f>AR173-AR172</f>
        <v>2.874999999999131E-2</v>
      </c>
      <c r="AS174" s="32">
        <f>IF(OR(AP174&lt;(AR172-1.5*AR174),AP174&gt;(AR173+1.5*AR174)),1,0)</f>
        <v>0</v>
      </c>
      <c r="AT174" s="37">
        <v>16.5</v>
      </c>
      <c r="AU174" s="37"/>
      <c r="AV174" s="37">
        <f>AV173-AV172</f>
        <v>0.25</v>
      </c>
      <c r="AW174" s="32">
        <f>IF(OR(AT174&lt;(AV172-1.5*AV174),AT174&gt;(AV173+1.5*AV174)),1,0)</f>
        <v>0</v>
      </c>
      <c r="AX174" s="37">
        <f t="shared" si="314"/>
        <v>213.59223300964479</v>
      </c>
      <c r="AY174" s="37"/>
      <c r="AZ174" s="37">
        <v>1.57</v>
      </c>
      <c r="BA174" s="37"/>
      <c r="BB174" s="37">
        <f>BB173-BB172</f>
        <v>6.4999999999999947E-2</v>
      </c>
      <c r="BC174" s="52">
        <f>IF(OR(AZ174&lt;(BB172-1.5*BB174),AZ174&gt;(BB173+1.5*BB174)),1,0)</f>
        <v>0</v>
      </c>
      <c r="BD174" s="6"/>
      <c r="BE174" s="6"/>
      <c r="BF174" s="6"/>
      <c r="BG174" s="6"/>
      <c r="BH174" s="6"/>
      <c r="BI174" s="6"/>
      <c r="BJ174" s="6"/>
      <c r="BK174" s="6"/>
      <c r="BL174" s="6"/>
      <c r="BM174" s="6"/>
      <c r="BN174" s="6"/>
      <c r="BO174" s="6"/>
      <c r="BP174" s="6"/>
      <c r="BQ174" s="6"/>
      <c r="BR174" s="6"/>
      <c r="BS174" s="6"/>
    </row>
    <row r="175" spans="1:71" x14ac:dyDescent="0.25">
      <c r="C175">
        <v>120</v>
      </c>
      <c r="D175" s="51"/>
      <c r="E175" s="33"/>
      <c r="F175" s="32" t="s">
        <v>223</v>
      </c>
      <c r="G175" s="32">
        <v>172</v>
      </c>
      <c r="H175" s="37">
        <v>269.5</v>
      </c>
      <c r="I175" s="37">
        <f t="shared" si="305"/>
        <v>262.42174999999997</v>
      </c>
      <c r="J175" s="37">
        <f t="shared" si="310"/>
        <v>7.0782500000000255</v>
      </c>
      <c r="K175" s="37">
        <v>217.9</v>
      </c>
      <c r="L175" s="37">
        <v>219.4</v>
      </c>
      <c r="M175" s="37">
        <f t="shared" si="342"/>
        <v>1.5</v>
      </c>
      <c r="N175" s="37"/>
      <c r="O175" s="37">
        <f t="shared" si="346"/>
        <v>51.599999999999994</v>
      </c>
      <c r="P175" s="37">
        <v>271</v>
      </c>
      <c r="Q175" s="37">
        <v>239.4</v>
      </c>
      <c r="R175" s="37">
        <f t="shared" si="307"/>
        <v>20</v>
      </c>
      <c r="S175" s="37"/>
      <c r="T175" s="37"/>
      <c r="U175" s="37"/>
      <c r="V175" s="37"/>
      <c r="W175" s="37"/>
      <c r="X175" s="37"/>
      <c r="Y175" s="37"/>
      <c r="Z175" s="37"/>
      <c r="AA175" s="37"/>
      <c r="AB175" s="37"/>
      <c r="AC175" s="37"/>
      <c r="AD175" s="37"/>
      <c r="AE175" s="37"/>
      <c r="AF175" s="37"/>
      <c r="AG175" s="37">
        <f t="shared" si="349"/>
        <v>1.5</v>
      </c>
      <c r="AH175" s="37">
        <f t="shared" si="350"/>
        <v>21.5</v>
      </c>
      <c r="AI175" s="37">
        <f>0.778+AI4</f>
        <v>1.5215000000000001</v>
      </c>
      <c r="AJ175" s="37">
        <f>1.018+0.785</f>
        <v>1.8029999999999999</v>
      </c>
      <c r="AK175" s="37">
        <f>1.82+1.538</f>
        <v>3.3580000000000001</v>
      </c>
      <c r="AL175" s="37">
        <f t="shared" si="322"/>
        <v>3.3500000000000085E-2</v>
      </c>
      <c r="AM175" s="37">
        <v>262.49</v>
      </c>
      <c r="AN175" s="37">
        <f t="shared" si="361"/>
        <v>6.8250000000034561E-2</v>
      </c>
      <c r="AO175" s="37">
        <f t="shared" si="320"/>
        <v>6.8250000000034561E-2</v>
      </c>
      <c r="AP175" s="37">
        <f t="shared" si="313"/>
        <v>0.10175000000003465</v>
      </c>
      <c r="AQ175" s="37"/>
      <c r="AR175" s="37"/>
      <c r="AS175" s="32">
        <f>IF(OR(AP175&lt;(AR172-1.5*AR174),AP175&gt;(AR173+1.5*AR174)),1,0)</f>
        <v>0</v>
      </c>
      <c r="AT175" s="37">
        <v>17</v>
      </c>
      <c r="AU175" s="37"/>
      <c r="AV175" s="37"/>
      <c r="AW175" s="32">
        <f>IF(OR(AT175&lt;(AV172-1.5*AV174),AT175&gt;(AV173+1.5*AV174)),1,0)</f>
        <v>0</v>
      </c>
      <c r="AX175" s="37">
        <f t="shared" si="314"/>
        <v>167.07616707611018</v>
      </c>
      <c r="AY175" s="37"/>
      <c r="AZ175" s="37">
        <v>1.5</v>
      </c>
      <c r="BA175" s="37"/>
      <c r="BB175" s="37"/>
      <c r="BC175" s="52">
        <f>IF(OR(AZ175&lt;(BB172-1.5*BB174),AZ175&gt;(BB173+1.5*BB174)),1,0)</f>
        <v>0</v>
      </c>
      <c r="BD175" s="6"/>
      <c r="BE175" s="6"/>
      <c r="BF175" s="6"/>
      <c r="BG175" s="6"/>
      <c r="BH175" s="6"/>
      <c r="BI175" s="6"/>
      <c r="BJ175" s="6"/>
      <c r="BK175" s="6"/>
      <c r="BL175" s="6"/>
      <c r="BM175" s="6"/>
      <c r="BN175" s="6"/>
      <c r="BO175" s="6"/>
      <c r="BP175" s="6"/>
      <c r="BQ175" s="6"/>
      <c r="BR175" s="6"/>
      <c r="BS175" s="6"/>
    </row>
    <row r="176" spans="1:71" x14ac:dyDescent="0.25">
      <c r="D176" s="51"/>
      <c r="E176" s="25">
        <v>144</v>
      </c>
      <c r="F176" s="6" t="s">
        <v>224</v>
      </c>
      <c r="G176" s="6">
        <v>173</v>
      </c>
      <c r="H176" s="38">
        <v>276.58</v>
      </c>
      <c r="I176" s="38">
        <f t="shared" si="305"/>
        <v>269.50174999999996</v>
      </c>
      <c r="J176" s="38">
        <f t="shared" si="310"/>
        <v>7.0782500000000255</v>
      </c>
      <c r="K176" s="38">
        <v>228.65</v>
      </c>
      <c r="L176" s="38">
        <v>231.44</v>
      </c>
      <c r="M176" s="38">
        <f t="shared" si="342"/>
        <v>2.789999999999992</v>
      </c>
      <c r="N176" s="38">
        <f t="shared" ref="N176" si="378">AVERAGE(M176:M179)</f>
        <v>2.7950000000000088</v>
      </c>
      <c r="O176" s="38">
        <f t="shared" si="346"/>
        <v>47.929999999999978</v>
      </c>
      <c r="P176" s="38">
        <v>279.3</v>
      </c>
      <c r="Q176" s="38">
        <v>251.3</v>
      </c>
      <c r="R176" s="38">
        <f t="shared" si="307"/>
        <v>19.860000000000014</v>
      </c>
      <c r="S176" s="38">
        <f t="shared" ref="S176" si="379">AVERAGE(R176:R179)</f>
        <v>19.965000000000003</v>
      </c>
      <c r="T176" s="38"/>
      <c r="U176" s="38"/>
      <c r="V176" s="38"/>
      <c r="W176" s="38"/>
      <c r="X176" s="38"/>
      <c r="Y176" s="38"/>
      <c r="Z176" s="38"/>
      <c r="AA176" s="38"/>
      <c r="AB176" s="38"/>
      <c r="AC176" s="38"/>
      <c r="AD176" s="38"/>
      <c r="AE176" s="38"/>
      <c r="AF176" s="38"/>
      <c r="AG176" s="38">
        <f t="shared" si="349"/>
        <v>2.789999999999992</v>
      </c>
      <c r="AH176" s="38">
        <f t="shared" si="350"/>
        <v>22.650000000000006</v>
      </c>
      <c r="AI176" s="38">
        <v>0.78500000000000003</v>
      </c>
      <c r="AJ176" s="38">
        <v>0.753</v>
      </c>
      <c r="AK176" s="38">
        <v>1.6339999999999999</v>
      </c>
      <c r="AL176" s="38">
        <f t="shared" si="322"/>
        <v>9.5999999999999863E-2</v>
      </c>
      <c r="AM176" s="38">
        <v>269.33999999999997</v>
      </c>
      <c r="AN176" s="38">
        <f t="shared" si="361"/>
        <v>-0.16174999999998363</v>
      </c>
      <c r="AO176" s="38">
        <v>0</v>
      </c>
      <c r="AP176" s="38">
        <f t="shared" si="313"/>
        <v>9.5999999999999863E-2</v>
      </c>
      <c r="AQ176" s="45">
        <f>AVERAGE(AP176:AP179)</f>
        <v>9.8249999999999948E-2</v>
      </c>
      <c r="AR176" s="45">
        <f>QUARTILE(AP176:AP179,1)</f>
        <v>7.9000000000000042E-2</v>
      </c>
      <c r="AS176" s="5">
        <f>IF(OR(AP176&lt;(AR176-1.5*AR178),AP176&gt;(AR177+1.5*AR178)),1,0)</f>
        <v>0</v>
      </c>
      <c r="AT176" s="38">
        <v>17</v>
      </c>
      <c r="AU176" s="45">
        <f t="shared" ref="AU176" si="380">AVERAGE(AT176:AT179)</f>
        <v>16.875</v>
      </c>
      <c r="AV176" s="45">
        <f>QUARTILE(AT176:AT179,1)</f>
        <v>16.5</v>
      </c>
      <c r="AW176" s="5">
        <f>IF(OR(AT176&lt;(AV176-1.5*AV178),AT176&gt;(AV177+1.5*AV178)),1,0)</f>
        <v>0</v>
      </c>
      <c r="AX176" s="38">
        <f t="shared" si="314"/>
        <v>177.0833333333336</v>
      </c>
      <c r="AY176" s="38"/>
      <c r="AZ176" s="38">
        <v>1.61</v>
      </c>
      <c r="BA176" s="45">
        <f>AVERAGE(AZ176,AZ178:AZ179)</f>
        <v>1.6166666666666665</v>
      </c>
      <c r="BB176" s="45">
        <f>QUARTILE(AZ176:AZ179,1)</f>
        <v>1.6075000000000002</v>
      </c>
      <c r="BC176" s="54">
        <f>IF(OR(AZ176&lt;(BB176-1.5*BB178),AZ176&gt;(BB177+1.5*BB178)),1,0)</f>
        <v>0</v>
      </c>
      <c r="BD176" s="6"/>
      <c r="BE176" s="6"/>
      <c r="BF176" s="6"/>
      <c r="BG176" s="6"/>
      <c r="BH176" s="6"/>
      <c r="BI176" s="6"/>
      <c r="BJ176" s="6"/>
      <c r="BK176" s="6"/>
      <c r="BL176" s="6"/>
      <c r="BM176" s="6"/>
      <c r="BN176" s="6"/>
      <c r="BO176" s="6"/>
      <c r="BP176" s="6"/>
      <c r="BQ176" s="6"/>
      <c r="BR176" s="6"/>
      <c r="BS176" s="6"/>
    </row>
    <row r="177" spans="3:71" x14ac:dyDescent="0.25">
      <c r="D177" s="51"/>
      <c r="E177" s="25"/>
      <c r="F177" s="6" t="s">
        <v>225</v>
      </c>
      <c r="G177" s="6">
        <v>174</v>
      </c>
      <c r="H177" s="38">
        <v>272.08</v>
      </c>
      <c r="I177" s="38">
        <f t="shared" si="305"/>
        <v>265.00174999999996</v>
      </c>
      <c r="J177" s="38">
        <f t="shared" si="310"/>
        <v>7.0782500000000255</v>
      </c>
      <c r="K177" s="38">
        <v>220.5</v>
      </c>
      <c r="L177" s="38">
        <v>224.14</v>
      </c>
      <c r="M177" s="38">
        <f t="shared" si="342"/>
        <v>3.6399999999999864</v>
      </c>
      <c r="N177" s="38">
        <f t="shared" ref="N177" si="381">STDEV(M176:M179)</f>
        <v>0.61321556840422109</v>
      </c>
      <c r="O177" s="38">
        <f t="shared" si="346"/>
        <v>51.579999999999984</v>
      </c>
      <c r="P177" s="38">
        <v>275.7</v>
      </c>
      <c r="Q177" s="38">
        <v>244.1</v>
      </c>
      <c r="R177" s="38">
        <f t="shared" si="307"/>
        <v>19.960000000000008</v>
      </c>
      <c r="S177" s="38">
        <f t="shared" ref="S177" si="382">STDEV(R176:R179)</f>
        <v>7.7244201508367513E-2</v>
      </c>
      <c r="T177" s="38"/>
      <c r="U177" s="38"/>
      <c r="V177" s="38"/>
      <c r="W177" s="38"/>
      <c r="X177" s="38"/>
      <c r="Y177" s="38"/>
      <c r="Z177" s="38"/>
      <c r="AA177" s="38"/>
      <c r="AB177" s="38"/>
      <c r="AC177" s="38" t="s">
        <v>226</v>
      </c>
      <c r="AD177" s="38" t="s">
        <v>47</v>
      </c>
      <c r="AE177" s="38">
        <f>AVERAGE(AG4:AG179)</f>
        <v>2.9138068181818197</v>
      </c>
      <c r="AF177" s="38"/>
      <c r="AG177" s="38">
        <f t="shared" si="349"/>
        <v>3.6399999999999864</v>
      </c>
      <c r="AH177" s="38">
        <f t="shared" si="350"/>
        <v>23.599999999999994</v>
      </c>
      <c r="AI177" s="38">
        <v>0.77400000000000002</v>
      </c>
      <c r="AJ177" s="38">
        <v>0.73699999999999999</v>
      </c>
      <c r="AK177" s="38">
        <v>1.6639999999999999</v>
      </c>
      <c r="AL177" s="38">
        <f t="shared" si="322"/>
        <v>0.15299999999999991</v>
      </c>
      <c r="AM177" s="38">
        <v>265</v>
      </c>
      <c r="AN177" s="38">
        <f t="shared" si="361"/>
        <v>-1.749999999958618E-3</v>
      </c>
      <c r="AO177" s="38">
        <v>0</v>
      </c>
      <c r="AP177" s="38">
        <f t="shared" si="313"/>
        <v>0.15299999999999991</v>
      </c>
      <c r="AQ177" s="45">
        <f>STDEV(AP176:AP179)</f>
        <v>3.9886296727907243E-2</v>
      </c>
      <c r="AR177" s="45">
        <f>QUARTILE(AP176:AP179,3)</f>
        <v>0.11024999999999988</v>
      </c>
      <c r="AS177" s="5">
        <f>IF(OR(AP177&lt;(AR176-1.5*AR178),AP177&gt;(AR177+1.5*AR178)),1,0)</f>
        <v>0</v>
      </c>
      <c r="AT177" s="38">
        <v>16.5</v>
      </c>
      <c r="AU177" s="45">
        <f t="shared" ref="AU177" si="383">STDEV(AT176:AT179)</f>
        <v>0.47871355387816905</v>
      </c>
      <c r="AV177" s="45">
        <f>QUARTILE(AT176:AT179,3)</f>
        <v>17.125</v>
      </c>
      <c r="AW177" s="5">
        <f>IF(OR(AT177&lt;(AV176-1.5*AV178),AT177&gt;(AV177+1.5*AV178)),1,0)</f>
        <v>0</v>
      </c>
      <c r="AX177" s="38">
        <f t="shared" si="314"/>
        <v>107.84313725490202</v>
      </c>
      <c r="AY177" s="38"/>
      <c r="AZ177" s="44">
        <v>1.83</v>
      </c>
      <c r="BA177" s="45">
        <f>STDEV(AZ176,AZ178:AZ179)</f>
        <v>2.0816659994661223E-2</v>
      </c>
      <c r="BB177" s="45">
        <f>QUARTILE(AZ176:AZ179,3)</f>
        <v>1.6875</v>
      </c>
      <c r="BC177" s="53">
        <f>IF(OR(AZ177&lt;(BB176-1.5*BB178),AZ177&gt;(BB177+1.5*BB178)),1,0)</f>
        <v>1</v>
      </c>
      <c r="BD177" s="6"/>
      <c r="BE177" s="6"/>
      <c r="BF177" s="6"/>
      <c r="BG177" s="6"/>
      <c r="BH177" s="6"/>
      <c r="BI177" s="6"/>
      <c r="BJ177" s="6"/>
      <c r="BK177" s="6"/>
      <c r="BL177" s="6"/>
      <c r="BM177" s="6"/>
      <c r="BN177" s="6"/>
      <c r="BO177" s="6"/>
      <c r="BP177" s="6"/>
      <c r="BQ177" s="6"/>
      <c r="BR177" s="6"/>
      <c r="BS177" s="6"/>
    </row>
    <row r="178" spans="3:71" x14ac:dyDescent="0.25">
      <c r="D178" s="51"/>
      <c r="E178" s="25"/>
      <c r="F178" s="6" t="s">
        <v>227</v>
      </c>
      <c r="G178" s="6">
        <v>175</v>
      </c>
      <c r="H178" s="38">
        <v>276.10000000000002</v>
      </c>
      <c r="I178" s="38">
        <f t="shared" si="305"/>
        <v>269.02175</v>
      </c>
      <c r="J178" s="38">
        <f t="shared" si="310"/>
        <v>7.0782500000000255</v>
      </c>
      <c r="K178" s="38">
        <v>224.66</v>
      </c>
      <c r="L178" s="38">
        <v>226.86</v>
      </c>
      <c r="M178" s="38">
        <f t="shared" si="342"/>
        <v>2.2000000000000171</v>
      </c>
      <c r="N178" s="60"/>
      <c r="O178" s="38">
        <f t="shared" si="346"/>
        <v>51.440000000000026</v>
      </c>
      <c r="P178" s="38">
        <v>278.3</v>
      </c>
      <c r="Q178" s="38">
        <v>246.9</v>
      </c>
      <c r="R178" s="38">
        <f t="shared" si="307"/>
        <v>20.039999999999992</v>
      </c>
      <c r="S178" s="38"/>
      <c r="T178" s="38"/>
      <c r="U178" s="38"/>
      <c r="V178" s="38"/>
      <c r="W178" s="38"/>
      <c r="X178" s="38"/>
      <c r="Y178" s="38"/>
      <c r="Z178" s="38"/>
      <c r="AA178" s="38"/>
      <c r="AB178" s="38"/>
      <c r="AC178" s="38"/>
      <c r="AD178" s="38" t="s">
        <v>48</v>
      </c>
      <c r="AE178" s="38">
        <f>STDEV(AG4:AG179)</f>
        <v>1.0461498101728453</v>
      </c>
      <c r="AF178" s="38"/>
      <c r="AG178" s="38">
        <f t="shared" si="349"/>
        <v>2.2000000000000171</v>
      </c>
      <c r="AH178" s="38">
        <f t="shared" si="350"/>
        <v>22.240000000000009</v>
      </c>
      <c r="AI178" s="38">
        <v>0.79100000000000004</v>
      </c>
      <c r="AJ178" s="38">
        <v>0.752</v>
      </c>
      <c r="AK178" s="38">
        <v>1.601</v>
      </c>
      <c r="AL178" s="38">
        <f t="shared" si="322"/>
        <v>5.799999999999994E-2</v>
      </c>
      <c r="AM178" s="38">
        <v>268.97000000000003</v>
      </c>
      <c r="AN178" s="38">
        <f t="shared" si="361"/>
        <v>-5.1749999999969987E-2</v>
      </c>
      <c r="AO178" s="38">
        <v>0</v>
      </c>
      <c r="AP178" s="38">
        <f>AO178+AL178</f>
        <v>5.799999999999994E-2</v>
      </c>
      <c r="AQ178" s="60"/>
      <c r="AR178" s="45">
        <f>AR177-AR176</f>
        <v>3.1249999999999833E-2</v>
      </c>
      <c r="AS178" s="5">
        <f>IF(OR(AP178&lt;(AR176-1.5*AR178),AP178&gt;(AR177+1.5*AR178)),1,0)</f>
        <v>0</v>
      </c>
      <c r="AT178" s="38">
        <v>17.5</v>
      </c>
      <c r="AU178" s="45"/>
      <c r="AV178" s="45">
        <f>AV177-AV176</f>
        <v>0.625</v>
      </c>
      <c r="AW178" s="5">
        <f>IF(OR(AT178&lt;(AV176-1.5*AV178),AT178&gt;(AV177+1.5*AV178)),1,0)</f>
        <v>0</v>
      </c>
      <c r="AX178" s="38">
        <f t="shared" si="314"/>
        <v>301.72413793103482</v>
      </c>
      <c r="AY178" s="11">
        <f>AVERAGE(AX136:AX143,AX145:AX146,AX148,AX150:AX153,AX155,AX157:AX161,AX163:AX164,AX166:AX179)</f>
        <v>178.32670571567465</v>
      </c>
      <c r="AZ178" s="38">
        <v>1.6</v>
      </c>
      <c r="BA178" s="60"/>
      <c r="BB178" s="45">
        <f>BB177-BB176</f>
        <v>7.9999999999999849E-2</v>
      </c>
      <c r="BC178" s="54">
        <f>IF(OR(AZ178&lt;(BB176-1.5*BB178),AZ178&gt;(BB177+1.5*BB178)),1,0)</f>
        <v>0</v>
      </c>
      <c r="BD178" s="6"/>
      <c r="BE178" s="6"/>
      <c r="BF178" s="6"/>
      <c r="BG178" s="13"/>
      <c r="BH178" s="6"/>
      <c r="BI178" s="6"/>
      <c r="BJ178" s="6"/>
      <c r="BK178" s="6"/>
      <c r="BL178" s="6"/>
      <c r="BM178" s="13"/>
      <c r="BN178" s="6"/>
      <c r="BO178" s="6"/>
      <c r="BP178" s="6"/>
      <c r="BQ178" s="6"/>
      <c r="BR178" s="6"/>
      <c r="BS178" s="13"/>
    </row>
    <row r="179" spans="3:71" ht="15.75" thickBot="1" x14ac:dyDescent="0.3">
      <c r="C179">
        <v>144</v>
      </c>
      <c r="D179" s="55"/>
      <c r="E179" s="27"/>
      <c r="F179" s="18" t="s">
        <v>228</v>
      </c>
      <c r="G179" s="18">
        <v>176</v>
      </c>
      <c r="H179" s="42">
        <v>281.45999999999998</v>
      </c>
      <c r="I179" s="42">
        <f t="shared" si="305"/>
        <v>274.38174999999995</v>
      </c>
      <c r="J179" s="42">
        <f t="shared" si="310"/>
        <v>7.0782500000000255</v>
      </c>
      <c r="K179" s="42">
        <f>H179-O179</f>
        <v>227.84999999999997</v>
      </c>
      <c r="L179" s="42">
        <v>230.4</v>
      </c>
      <c r="M179" s="42">
        <f t="shared" si="342"/>
        <v>2.5500000000000398</v>
      </c>
      <c r="N179" s="61"/>
      <c r="O179" s="42">
        <v>53.61</v>
      </c>
      <c r="P179" s="42">
        <v>284</v>
      </c>
      <c r="Q179" s="42">
        <v>250.4</v>
      </c>
      <c r="R179" s="42">
        <f t="shared" si="307"/>
        <v>20</v>
      </c>
      <c r="S179" s="42"/>
      <c r="T179" s="42"/>
      <c r="U179" s="42"/>
      <c r="V179" s="42"/>
      <c r="W179" s="42"/>
      <c r="X179" s="42"/>
      <c r="Y179" s="42"/>
      <c r="Z179" s="42"/>
      <c r="AA179" s="42"/>
      <c r="AB179" s="42"/>
      <c r="AC179" s="42"/>
      <c r="AD179" s="42"/>
      <c r="AE179" s="42"/>
      <c r="AF179" s="42"/>
      <c r="AG179" s="42">
        <f t="shared" si="349"/>
        <v>2.5500000000000398</v>
      </c>
      <c r="AH179" s="42">
        <f t="shared" si="350"/>
        <v>22.55000000000004</v>
      </c>
      <c r="AI179" s="42">
        <v>0.76800000000000002</v>
      </c>
      <c r="AJ179" s="42">
        <v>0.748</v>
      </c>
      <c r="AK179" s="42">
        <v>1.6020000000000001</v>
      </c>
      <c r="AL179" s="42">
        <f t="shared" si="322"/>
        <v>8.6000000000000076E-2</v>
      </c>
      <c r="AM179" s="42">
        <v>273.77999999999997</v>
      </c>
      <c r="AN179" s="42">
        <f t="shared" si="361"/>
        <v>-0.60174999999998136</v>
      </c>
      <c r="AO179" s="42">
        <v>0</v>
      </c>
      <c r="AP179" s="42">
        <f t="shared" si="313"/>
        <v>8.6000000000000076E-2</v>
      </c>
      <c r="AQ179" s="61"/>
      <c r="AR179" s="48"/>
      <c r="AS179" s="4">
        <f>IF(OR(AP179&lt;(AR176-1.5*AR178),AP179&gt;(AR177+1.5*AR178)),1,0)</f>
        <v>0</v>
      </c>
      <c r="AT179" s="42">
        <v>16.5</v>
      </c>
      <c r="AU179" s="48"/>
      <c r="AV179" s="48"/>
      <c r="AW179" s="4">
        <f>IF(OR(AT179&lt;(AV176-1.5*AV178),AT179&gt;(AV177+1.5*AV178)),1,0)</f>
        <v>0</v>
      </c>
      <c r="AX179" s="42">
        <f t="shared" si="314"/>
        <v>191.8604651162789</v>
      </c>
      <c r="AY179" s="12">
        <f>STDEV(AX136:AX143,AX145:AX146,AX148,AX150:AX153,AX155,AX157:AX161,AX163:AX164,AX166:AX179)</f>
        <v>99.571261915114604</v>
      </c>
      <c r="AZ179" s="42">
        <v>1.64</v>
      </c>
      <c r="BA179" s="61"/>
      <c r="BB179" s="48"/>
      <c r="BC179" s="59">
        <f>IF(OR(AZ179&lt;(BB176-1.5*BB178),AZ179&gt;(BB177+1.5*BB178)),1,0)</f>
        <v>0</v>
      </c>
      <c r="BD179" s="6"/>
      <c r="BE179" s="6"/>
      <c r="BF179" s="6"/>
      <c r="BG179" s="13"/>
      <c r="BH179" s="6"/>
      <c r="BI179" s="6"/>
      <c r="BJ179" s="6"/>
      <c r="BK179" s="6"/>
      <c r="BL179" s="6"/>
      <c r="BM179" s="13"/>
      <c r="BN179" s="6"/>
      <c r="BO179" s="6"/>
      <c r="BP179" s="6"/>
      <c r="BQ179" s="6"/>
      <c r="BR179" s="6"/>
      <c r="BS179" s="13"/>
    </row>
    <row r="180" spans="3:71" ht="15" customHeight="1" x14ac:dyDescent="0.25">
      <c r="G180" s="7"/>
      <c r="H180" s="43"/>
      <c r="I180" s="43"/>
      <c r="J180" s="38"/>
      <c r="K180" s="43" t="s">
        <v>229</v>
      </c>
      <c r="L180" s="43" t="s">
        <v>47</v>
      </c>
      <c r="M180" s="39">
        <f>AVERAGE(M4:M179)</f>
        <v>2.6760227272727293</v>
      </c>
      <c r="N180" s="39"/>
      <c r="O180" s="39"/>
      <c r="P180" s="39"/>
      <c r="Q180" s="39" t="s">
        <v>47</v>
      </c>
      <c r="R180" s="39">
        <f>AVERAGE(R4:R179)</f>
        <v>20.081590909090878</v>
      </c>
      <c r="S180" s="38"/>
      <c r="T180" s="43"/>
      <c r="U180" s="43"/>
      <c r="V180" s="43"/>
      <c r="W180" s="43"/>
      <c r="X180" s="43"/>
      <c r="Y180" s="43"/>
      <c r="Z180" s="43"/>
      <c r="AA180" s="43"/>
      <c r="AB180" s="38"/>
      <c r="AC180" s="38"/>
      <c r="AD180" s="39"/>
      <c r="AE180" s="39"/>
      <c r="AF180" s="39"/>
      <c r="AG180" s="64">
        <f>AVERAGE(AG92:AG135)</f>
        <v>2.5727272727272732</v>
      </c>
      <c r="AH180" s="64">
        <f>AVERAGE(AH4:AH179)</f>
        <v>25.231647727272719</v>
      </c>
      <c r="AI180" s="65"/>
      <c r="AJ180" s="65"/>
      <c r="AK180" s="65"/>
      <c r="AL180" s="65"/>
      <c r="AM180" s="65"/>
      <c r="AN180" s="65"/>
      <c r="AO180" s="66"/>
      <c r="AP180" s="66"/>
      <c r="AQ180" s="66"/>
      <c r="AR180" s="66"/>
      <c r="AS180" s="66"/>
      <c r="AT180" s="64">
        <f>AVERAGE(AT4:AT179)</f>
        <v>17.173295454545453</v>
      </c>
      <c r="AU180" s="65"/>
      <c r="AV180" s="65"/>
      <c r="AW180" s="66"/>
      <c r="AX180" s="65"/>
      <c r="AY180" s="65"/>
      <c r="AZ180" s="65" t="s">
        <v>230</v>
      </c>
      <c r="BA180" s="65">
        <f>AVERAGE(AZ48,AZ50:AZ58,AZ60:AZ61,AZ63:AZ67,AZ69:AZ91,AZ136:AZ137,AZ139:AZ157,AZ159:AZ176,AZ178:AZ179)</f>
        <v>1.615432098765432</v>
      </c>
      <c r="BB180" s="43"/>
    </row>
    <row r="181" spans="3:71" x14ac:dyDescent="0.25">
      <c r="G181" s="7"/>
      <c r="H181" s="43"/>
      <c r="I181" s="43"/>
      <c r="J181" s="38"/>
      <c r="K181" s="43"/>
      <c r="L181" s="43" t="s">
        <v>48</v>
      </c>
      <c r="M181" s="39">
        <f>STDEV(M4:M179)</f>
        <v>0.97635770935829402</v>
      </c>
      <c r="N181" s="39"/>
      <c r="O181" s="39"/>
      <c r="P181" s="39"/>
      <c r="Q181" s="39" t="s">
        <v>48</v>
      </c>
      <c r="R181" s="39">
        <f>STDEV(R4:R179)</f>
        <v>0.11762299448308844</v>
      </c>
      <c r="S181" s="38"/>
      <c r="T181" s="43"/>
      <c r="U181" s="43"/>
      <c r="V181" s="43"/>
      <c r="W181" s="43"/>
      <c r="X181" s="43"/>
      <c r="Y181" s="43"/>
      <c r="Z181" s="43"/>
      <c r="AA181" s="43"/>
      <c r="AB181" s="38"/>
      <c r="AC181" s="38"/>
      <c r="AD181" s="39"/>
      <c r="AE181" s="39"/>
      <c r="AF181" s="39"/>
      <c r="AG181" s="64">
        <f>STDEV(AG92:AG135)</f>
        <v>0.84340495842155616</v>
      </c>
      <c r="AH181" s="64">
        <f>STDEV(AH4:AH179)</f>
        <v>2.7881186920411576</v>
      </c>
      <c r="AI181" s="65"/>
      <c r="AJ181" s="65"/>
      <c r="AK181" s="65"/>
      <c r="AL181" s="65"/>
      <c r="AM181" s="65"/>
      <c r="AN181" s="65"/>
      <c r="AO181" s="66"/>
      <c r="AP181" s="66"/>
      <c r="AQ181" s="66"/>
      <c r="AR181" s="66"/>
      <c r="AS181" s="66"/>
      <c r="AT181" s="64">
        <f>STDEV(AT4:AT179)</f>
        <v>2.5645545295557506</v>
      </c>
      <c r="AU181" s="65"/>
      <c r="AV181" s="65"/>
      <c r="AW181" s="66"/>
      <c r="AX181" s="65"/>
      <c r="AY181" s="65"/>
      <c r="AZ181" s="65">
        <v>17.899999999999999</v>
      </c>
      <c r="BA181" s="65">
        <f>STDEV(AZ48,AZ50:AZ58,AZ60:AZ61,AZ63:AZ67,AZ69:AZ91,AZ136:AZ137,AZ139:AZ157,AZ159:AZ176,AZ178:AZ179)</f>
        <v>0.48582416928019456</v>
      </c>
      <c r="BB181" s="43"/>
    </row>
    <row r="182" spans="3:71" ht="15" customHeight="1" x14ac:dyDescent="0.25">
      <c r="G182" s="7"/>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64">
        <f>AVERAGE(AG136:AG179)</f>
        <v>2.4768181818181847</v>
      </c>
      <c r="AH182" s="64"/>
      <c r="AI182" s="65"/>
      <c r="AJ182" s="65"/>
      <c r="AK182" s="65"/>
      <c r="AL182" s="65"/>
      <c r="AM182" s="65"/>
      <c r="AN182" s="65"/>
      <c r="AO182" s="66"/>
      <c r="AP182" s="66"/>
      <c r="AQ182" s="66"/>
      <c r="AR182" s="66"/>
      <c r="AS182" s="66"/>
      <c r="AT182" s="66"/>
      <c r="AU182" s="66"/>
      <c r="AV182" s="66"/>
      <c r="AW182" s="66"/>
      <c r="AX182" s="65"/>
      <c r="AY182" s="65"/>
      <c r="AZ182" s="65" t="s">
        <v>231</v>
      </c>
      <c r="BA182" s="65">
        <v>43740</v>
      </c>
      <c r="BB182" s="43"/>
    </row>
    <row r="183" spans="3:71" x14ac:dyDescent="0.25">
      <c r="G183" s="7"/>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64">
        <f>STDEV(AG136:AG179)</f>
        <v>0.77358354497564463</v>
      </c>
      <c r="AH183" s="64"/>
      <c r="AI183" s="65"/>
      <c r="AJ183" s="65"/>
      <c r="AK183" s="65"/>
      <c r="AL183" s="65"/>
      <c r="AM183" s="65"/>
      <c r="AN183" s="65"/>
      <c r="AO183" s="66"/>
      <c r="AP183" s="66"/>
      <c r="AQ183" s="66"/>
      <c r="AR183" s="66"/>
      <c r="AS183" s="66"/>
      <c r="AT183" s="66"/>
      <c r="AU183" s="66"/>
      <c r="AV183" s="66"/>
      <c r="AW183" s="66"/>
      <c r="AX183" s="66"/>
      <c r="AY183" s="66"/>
      <c r="AZ183" s="66"/>
      <c r="BA183" s="66"/>
    </row>
    <row r="184" spans="3:71" x14ac:dyDescent="0.25">
      <c r="G184" s="7"/>
      <c r="AH184" s="6"/>
    </row>
    <row r="185" spans="3:71" x14ac:dyDescent="0.25">
      <c r="G185" s="7"/>
      <c r="AH185" s="6"/>
    </row>
    <row r="186" spans="3:71" ht="15" customHeight="1" x14ac:dyDescent="0.25">
      <c r="G186" s="7"/>
      <c r="AH186" s="6"/>
    </row>
    <row r="187" spans="3:71" x14ac:dyDescent="0.25">
      <c r="G187" s="7"/>
      <c r="AH187" s="6"/>
    </row>
    <row r="188" spans="3:71" x14ac:dyDescent="0.25">
      <c r="G188" s="7"/>
    </row>
    <row r="189" spans="3:71" x14ac:dyDescent="0.25">
      <c r="G189" s="7"/>
    </row>
    <row r="190" spans="3:71" x14ac:dyDescent="0.25">
      <c r="G190" s="7"/>
    </row>
    <row r="191" spans="3:71" x14ac:dyDescent="0.25">
      <c r="G191" s="7"/>
    </row>
  </sheetData>
  <mergeCells count="59">
    <mergeCell ref="AI2:AL2"/>
    <mergeCell ref="AM2:AO2"/>
    <mergeCell ref="AP2:AQ2"/>
    <mergeCell ref="AT2:BC2"/>
    <mergeCell ref="R3:S3"/>
    <mergeCell ref="AB3:AC3"/>
    <mergeCell ref="H2:S2"/>
    <mergeCell ref="T2:AE2"/>
    <mergeCell ref="AF2:AH2"/>
    <mergeCell ref="AX3:AY3"/>
    <mergeCell ref="E8:E11"/>
    <mergeCell ref="E12:E15"/>
    <mergeCell ref="A15:B15"/>
    <mergeCell ref="D4:D47"/>
    <mergeCell ref="E4:E7"/>
    <mergeCell ref="E16:E19"/>
    <mergeCell ref="E20:E23"/>
    <mergeCell ref="E24:E27"/>
    <mergeCell ref="E28:E31"/>
    <mergeCell ref="E32:E35"/>
    <mergeCell ref="E36:E39"/>
    <mergeCell ref="E40:E43"/>
    <mergeCell ref="E44:E47"/>
    <mergeCell ref="D48:D91"/>
    <mergeCell ref="E48:E51"/>
    <mergeCell ref="E88:E91"/>
    <mergeCell ref="E56:E59"/>
    <mergeCell ref="E60:E63"/>
    <mergeCell ref="E64:E67"/>
    <mergeCell ref="E52:E55"/>
    <mergeCell ref="E68:E71"/>
    <mergeCell ref="E72:E75"/>
    <mergeCell ref="E76:E79"/>
    <mergeCell ref="E80:E83"/>
    <mergeCell ref="E84:E87"/>
    <mergeCell ref="E124:E127"/>
    <mergeCell ref="E100:E103"/>
    <mergeCell ref="D92:D135"/>
    <mergeCell ref="E92:E95"/>
    <mergeCell ref="E96:E99"/>
    <mergeCell ref="E104:E107"/>
    <mergeCell ref="E108:E111"/>
    <mergeCell ref="E112:E115"/>
    <mergeCell ref="E116:E119"/>
    <mergeCell ref="E120:E123"/>
    <mergeCell ref="E140:E143"/>
    <mergeCell ref="E144:E147"/>
    <mergeCell ref="E128:E131"/>
    <mergeCell ref="E132:E135"/>
    <mergeCell ref="D136:D179"/>
    <mergeCell ref="E136:E139"/>
    <mergeCell ref="E168:E171"/>
    <mergeCell ref="E172:E175"/>
    <mergeCell ref="E176:E179"/>
    <mergeCell ref="E148:E151"/>
    <mergeCell ref="E152:E155"/>
    <mergeCell ref="E156:E159"/>
    <mergeCell ref="E160:E163"/>
    <mergeCell ref="E164:E16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76D08EAF6CD747AE18F062D238E9CD" ma:contentTypeVersion="14" ma:contentTypeDescription="Create a new document." ma:contentTypeScope="" ma:versionID="97c3e19f4e08976f2a2cae42e699b4b7">
  <xsd:schema xmlns:xsd="http://www.w3.org/2001/XMLSchema" xmlns:xs="http://www.w3.org/2001/XMLSchema" xmlns:p="http://schemas.microsoft.com/office/2006/metadata/properties" xmlns:ns3="134246ac-c077-4814-adad-0c52def46e24" xmlns:ns4="bd43519d-ead2-4ba1-ba32-c0379276acbd" targetNamespace="http://schemas.microsoft.com/office/2006/metadata/properties" ma:root="true" ma:fieldsID="dfd96bcb783db4b4babc55243ce5e5aa" ns3:_="" ns4:_="">
    <xsd:import namespace="134246ac-c077-4814-adad-0c52def46e24"/>
    <xsd:import namespace="bd43519d-ead2-4ba1-ba32-c0379276acbd"/>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246ac-c077-4814-adad-0c52def46e24"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ingHintHash" ma:index="9" nillable="true" ma:displayName="Sharing Hint Hash" ma:hidden="true" ma:internalName="SharingHintHash" ma:readOnly="true">
      <xsd:simpleType>
        <xsd:restriction base="dms:Text"/>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43519d-ead2-4ba1-ba32-c0379276ac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46A48-17FB-48FA-88CB-2CF99A06E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246ac-c077-4814-adad-0c52def46e24"/>
    <ds:schemaRef ds:uri="bd43519d-ead2-4ba1-ba32-c0379276ac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363111-23AB-48FD-A8DA-1FF60E357196}">
  <ds:schemaRefs>
    <ds:schemaRef ds:uri="http://purl.org/dc/elements/1.1/"/>
    <ds:schemaRef ds:uri="http://schemas.microsoft.com/office/2006/metadata/properties"/>
    <ds:schemaRef ds:uri="134246ac-c077-4814-adad-0c52def46e24"/>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bd43519d-ead2-4ba1-ba32-c0379276acbd"/>
    <ds:schemaRef ds:uri="http://www.w3.org/XML/1998/namespace"/>
    <ds:schemaRef ds:uri="http://purl.org/dc/dcmitype/"/>
  </ds:schemaRefs>
</ds:datastoreItem>
</file>

<file path=customXml/itemProps3.xml><?xml version="1.0" encoding="utf-8"?>
<ds:datastoreItem xmlns:ds="http://schemas.openxmlformats.org/officeDocument/2006/customXml" ds:itemID="{82176FBA-C040-4DDD-B031-9CD5ADD585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Moure Abelenda, Alejandro</dc:creator>
  <cp:lastModifiedBy>Moure Abelenda, Alejandro</cp:lastModifiedBy>
  <dcterms:created xsi:type="dcterms:W3CDTF">2022-04-30T21:36:56Z</dcterms:created>
  <dcterms:modified xsi:type="dcterms:W3CDTF">2022-07-22T19:08:18Z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0x0101000C76D08EAF6CD747AE18F062D238E9CD</vt:lpwstr>
  </property>
</Properties>
</file>