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ureabe\OneDrive - Lancaster University\FromBox\PhD LANCASTER\PAPERS\SUPPLEMENTARY\DATA IN BRIEF\"/>
    </mc:Choice>
  </mc:AlternateContent>
  <bookViews>
    <workbookView xWindow="0" yWindow="0" windowWidth="28800" windowHeight="12300"/>
  </bookViews>
  <sheets>
    <sheet name="Mass WBA" sheetId="2" r:id="rId1"/>
    <sheet name="Mass PVWD" sheetId="3" r:id="rId2"/>
    <sheet name="ANOVA WI WBA" sheetId="4" r:id="rId3"/>
    <sheet name="ANOVA WS WBA" sheetId="5" r:id="rId4"/>
    <sheet name="ANOVA WI PVWD" sheetId="6" r:id="rId5"/>
    <sheet name="ANOVA WS PVWD" sheetId="7" r:id="rId6"/>
  </sheets>
  <externalReferences>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5" i="2" l="1"/>
  <c r="AD37" i="3" l="1"/>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3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6" i="3"/>
  <c r="AF36" i="2"/>
  <c r="E13" i="5" l="1"/>
  <c r="E13" i="4"/>
  <c r="Y7" i="4"/>
  <c r="AG95" i="3" l="1"/>
  <c r="AE95" i="3"/>
  <c r="U95" i="3"/>
  <c r="S95" i="3"/>
  <c r="P95" i="3"/>
  <c r="W95" i="3" s="1"/>
  <c r="M95" i="3"/>
  <c r="J95" i="3"/>
  <c r="AH94" i="3"/>
  <c r="AG94" i="3"/>
  <c r="AF94" i="3"/>
  <c r="AE94" i="3"/>
  <c r="V94" i="3"/>
  <c r="U94" i="3"/>
  <c r="T94" i="3"/>
  <c r="S94" i="3"/>
  <c r="P94" i="3"/>
  <c r="W94" i="3" s="1"/>
  <c r="M94" i="3"/>
  <c r="J94" i="3"/>
  <c r="AH93" i="3"/>
  <c r="AG93" i="3"/>
  <c r="AF93" i="3"/>
  <c r="AE93" i="3"/>
  <c r="V93" i="3"/>
  <c r="U93" i="3"/>
  <c r="T93" i="3"/>
  <c r="S93" i="3"/>
  <c r="P93" i="3"/>
  <c r="W93" i="3" s="1"/>
  <c r="M93" i="3"/>
  <c r="J93" i="3"/>
  <c r="AG92" i="3"/>
  <c r="AE92" i="3"/>
  <c r="U92" i="3"/>
  <c r="S92" i="3"/>
  <c r="P92" i="3"/>
  <c r="W92" i="3" s="1"/>
  <c r="M92" i="3"/>
  <c r="J92" i="3"/>
  <c r="AH91" i="3"/>
  <c r="AG91" i="3"/>
  <c r="AF91" i="3"/>
  <c r="AE91" i="3"/>
  <c r="V91" i="3"/>
  <c r="U91" i="3"/>
  <c r="T91" i="3"/>
  <c r="S91" i="3"/>
  <c r="P91" i="3"/>
  <c r="W91" i="3" s="1"/>
  <c r="M91" i="3"/>
  <c r="J91" i="3"/>
  <c r="AH90" i="3"/>
  <c r="AG90" i="3"/>
  <c r="AF90" i="3"/>
  <c r="AE90" i="3"/>
  <c r="V90" i="3"/>
  <c r="U90" i="3"/>
  <c r="T90" i="3"/>
  <c r="S90" i="3"/>
  <c r="P90" i="3"/>
  <c r="W90" i="3" s="1"/>
  <c r="M90" i="3"/>
  <c r="J90" i="3"/>
  <c r="AG89" i="3"/>
  <c r="AE89" i="3"/>
  <c r="U89" i="3"/>
  <c r="S89" i="3"/>
  <c r="P89" i="3"/>
  <c r="W89" i="3" s="1"/>
  <c r="M89" i="3"/>
  <c r="J89" i="3"/>
  <c r="AH88" i="3"/>
  <c r="AG88" i="3"/>
  <c r="AF88" i="3"/>
  <c r="AE88" i="3"/>
  <c r="V88" i="3"/>
  <c r="U88" i="3"/>
  <c r="T88" i="3"/>
  <c r="S88" i="3"/>
  <c r="P88" i="3"/>
  <c r="W88" i="3" s="1"/>
  <c r="M88" i="3"/>
  <c r="J88" i="3"/>
  <c r="AH87" i="3"/>
  <c r="AG87" i="3"/>
  <c r="AF87" i="3"/>
  <c r="AE87" i="3"/>
  <c r="V87" i="3"/>
  <c r="U87" i="3"/>
  <c r="T87" i="3"/>
  <c r="S87" i="3"/>
  <c r="P87" i="3"/>
  <c r="W87" i="3" s="1"/>
  <c r="M87" i="3"/>
  <c r="J87" i="3"/>
  <c r="AG86" i="3"/>
  <c r="AE86" i="3"/>
  <c r="U86" i="3"/>
  <c r="S86" i="3"/>
  <c r="P86" i="3"/>
  <c r="W86" i="3" s="1"/>
  <c r="M86" i="3"/>
  <c r="J86" i="3"/>
  <c r="AH85" i="3"/>
  <c r="AG85" i="3"/>
  <c r="AF85" i="3"/>
  <c r="AE85" i="3"/>
  <c r="V85" i="3"/>
  <c r="U85" i="3"/>
  <c r="T85" i="3"/>
  <c r="S85" i="3"/>
  <c r="P85" i="3"/>
  <c r="W85" i="3" s="1"/>
  <c r="M85" i="3"/>
  <c r="J85" i="3"/>
  <c r="AH84" i="3"/>
  <c r="AG84" i="3"/>
  <c r="AF84" i="3"/>
  <c r="AE84" i="3"/>
  <c r="V84" i="3"/>
  <c r="U84" i="3"/>
  <c r="T84" i="3"/>
  <c r="S84" i="3"/>
  <c r="P84" i="3"/>
  <c r="W84" i="3" s="1"/>
  <c r="M84" i="3"/>
  <c r="J84" i="3"/>
  <c r="AG83" i="3"/>
  <c r="AE83" i="3"/>
  <c r="U83" i="3"/>
  <c r="S83" i="3"/>
  <c r="P83" i="3"/>
  <c r="W83" i="3" s="1"/>
  <c r="M83" i="3"/>
  <c r="J83" i="3"/>
  <c r="AH82" i="3"/>
  <c r="AG82" i="3"/>
  <c r="AF82" i="3"/>
  <c r="AE82" i="3"/>
  <c r="V82" i="3"/>
  <c r="U82" i="3"/>
  <c r="T82" i="3"/>
  <c r="S82" i="3"/>
  <c r="P82" i="3"/>
  <c r="W82" i="3" s="1"/>
  <c r="M82" i="3"/>
  <c r="J82" i="3"/>
  <c r="AH81" i="3"/>
  <c r="AG81" i="3"/>
  <c r="AF81" i="3"/>
  <c r="AE81" i="3"/>
  <c r="V81" i="3"/>
  <c r="U81" i="3"/>
  <c r="T81" i="3"/>
  <c r="S81" i="3"/>
  <c r="P81" i="3"/>
  <c r="W81" i="3" s="1"/>
  <c r="M81" i="3"/>
  <c r="J81" i="3"/>
  <c r="AG80" i="3"/>
  <c r="AE80" i="3"/>
  <c r="U80" i="3"/>
  <c r="S80" i="3"/>
  <c r="P80" i="3"/>
  <c r="W80" i="3" s="1"/>
  <c r="M80" i="3"/>
  <c r="J80" i="3"/>
  <c r="AH79" i="3"/>
  <c r="AG79" i="3"/>
  <c r="AF79" i="3"/>
  <c r="AE79" i="3"/>
  <c r="V79" i="3"/>
  <c r="U79" i="3"/>
  <c r="T79" i="3"/>
  <c r="S79" i="3"/>
  <c r="P79" i="3"/>
  <c r="W79" i="3" s="1"/>
  <c r="M79" i="3"/>
  <c r="J79" i="3"/>
  <c r="AH78" i="3"/>
  <c r="AG78" i="3"/>
  <c r="AF78" i="3"/>
  <c r="AE78" i="3"/>
  <c r="V78" i="3"/>
  <c r="U78" i="3"/>
  <c r="T78" i="3"/>
  <c r="S78" i="3"/>
  <c r="P78" i="3"/>
  <c r="W78" i="3" s="1"/>
  <c r="M78" i="3"/>
  <c r="J78" i="3"/>
  <c r="AG77" i="3"/>
  <c r="AE77" i="3"/>
  <c r="U77" i="3"/>
  <c r="S77" i="3"/>
  <c r="P77" i="3"/>
  <c r="W77" i="3" s="1"/>
  <c r="M77" i="3"/>
  <c r="J77" i="3"/>
  <c r="AH76" i="3"/>
  <c r="AG76" i="3"/>
  <c r="AF76" i="3"/>
  <c r="AE76" i="3"/>
  <c r="V76" i="3"/>
  <c r="U76" i="3"/>
  <c r="T76" i="3"/>
  <c r="S76" i="3"/>
  <c r="P76" i="3"/>
  <c r="W76" i="3" s="1"/>
  <c r="M76" i="3"/>
  <c r="J76" i="3"/>
  <c r="AH75" i="3"/>
  <c r="AG75" i="3"/>
  <c r="AF75" i="3"/>
  <c r="AE75" i="3"/>
  <c r="V75" i="3"/>
  <c r="U75" i="3"/>
  <c r="T75" i="3"/>
  <c r="S75" i="3"/>
  <c r="P75" i="3"/>
  <c r="W75" i="3" s="1"/>
  <c r="M75" i="3"/>
  <c r="J75" i="3"/>
  <c r="AG74" i="3"/>
  <c r="AE74" i="3"/>
  <c r="U74" i="3"/>
  <c r="S74" i="3"/>
  <c r="P74" i="3"/>
  <c r="W74" i="3" s="1"/>
  <c r="M74" i="3"/>
  <c r="J74" i="3"/>
  <c r="AH73" i="3"/>
  <c r="AG73" i="3"/>
  <c r="AF73" i="3"/>
  <c r="AE73" i="3"/>
  <c r="V73" i="3"/>
  <c r="U73" i="3"/>
  <c r="T73" i="3"/>
  <c r="S73" i="3"/>
  <c r="P73" i="3"/>
  <c r="W73" i="3" s="1"/>
  <c r="M73" i="3"/>
  <c r="J73" i="3"/>
  <c r="AH72" i="3"/>
  <c r="AG72" i="3"/>
  <c r="AF72" i="3"/>
  <c r="AE72" i="3"/>
  <c r="V72" i="3"/>
  <c r="U72" i="3"/>
  <c r="T72" i="3"/>
  <c r="S72" i="3"/>
  <c r="P72" i="3"/>
  <c r="W72" i="3" s="1"/>
  <c r="M72" i="3"/>
  <c r="J72" i="3"/>
  <c r="AG71" i="3"/>
  <c r="AE71" i="3"/>
  <c r="U71" i="3"/>
  <c r="S71" i="3"/>
  <c r="P71" i="3"/>
  <c r="W71" i="3" s="1"/>
  <c r="M71" i="3"/>
  <c r="J71" i="3"/>
  <c r="AH70" i="3"/>
  <c r="AG70" i="3"/>
  <c r="AF70" i="3"/>
  <c r="AE70" i="3"/>
  <c r="V70" i="3"/>
  <c r="U70" i="3"/>
  <c r="T70" i="3"/>
  <c r="S70" i="3"/>
  <c r="P70" i="3"/>
  <c r="W70" i="3" s="1"/>
  <c r="M70" i="3"/>
  <c r="J70" i="3"/>
  <c r="AH69" i="3"/>
  <c r="AG69" i="3"/>
  <c r="AF69" i="3"/>
  <c r="AE69" i="3"/>
  <c r="V69" i="3"/>
  <c r="U69" i="3"/>
  <c r="T69" i="3"/>
  <c r="S69" i="3"/>
  <c r="P69" i="3"/>
  <c r="W69" i="3" s="1"/>
  <c r="M69" i="3"/>
  <c r="J69" i="3"/>
  <c r="AG68" i="3"/>
  <c r="AE68" i="3"/>
  <c r="U68" i="3"/>
  <c r="S68" i="3"/>
  <c r="P68" i="3"/>
  <c r="W68" i="3" s="1"/>
  <c r="M68" i="3"/>
  <c r="J68" i="3"/>
  <c r="AH67" i="3"/>
  <c r="AG67" i="3"/>
  <c r="AF67" i="3"/>
  <c r="AE67" i="3"/>
  <c r="V67" i="3"/>
  <c r="U67" i="3"/>
  <c r="T67" i="3"/>
  <c r="S67" i="3"/>
  <c r="P67" i="3"/>
  <c r="W67" i="3" s="1"/>
  <c r="M67" i="3"/>
  <c r="J67" i="3"/>
  <c r="AH66" i="3"/>
  <c r="AG66" i="3"/>
  <c r="AF66" i="3"/>
  <c r="AE66" i="3"/>
  <c r="V66" i="3"/>
  <c r="U66" i="3"/>
  <c r="T66" i="3"/>
  <c r="S66" i="3"/>
  <c r="P66" i="3"/>
  <c r="W66" i="3" s="1"/>
  <c r="M66" i="3"/>
  <c r="J66" i="3"/>
  <c r="P65" i="3"/>
  <c r="W65" i="3" s="1"/>
  <c r="AE65" i="3" s="1"/>
  <c r="M65" i="3"/>
  <c r="J65" i="3"/>
  <c r="S65" i="3" s="1"/>
  <c r="P64" i="3"/>
  <c r="W64" i="3" s="1"/>
  <c r="AE64" i="3" s="1"/>
  <c r="M64" i="3"/>
  <c r="J64" i="3"/>
  <c r="S64" i="3" s="1"/>
  <c r="P63" i="3"/>
  <c r="W63" i="3" s="1"/>
  <c r="AE63" i="3" s="1"/>
  <c r="M63" i="3"/>
  <c r="J63" i="3"/>
  <c r="P62" i="3"/>
  <c r="W62" i="3" s="1"/>
  <c r="AE62" i="3" s="1"/>
  <c r="M62" i="3"/>
  <c r="J62" i="3"/>
  <c r="P61" i="3"/>
  <c r="W61" i="3" s="1"/>
  <c r="AE61" i="3" s="1"/>
  <c r="M61" i="3"/>
  <c r="J61" i="3"/>
  <c r="P60" i="3"/>
  <c r="W60" i="3" s="1"/>
  <c r="AE60" i="3" s="1"/>
  <c r="M60" i="3"/>
  <c r="J60" i="3"/>
  <c r="P59" i="3"/>
  <c r="W59" i="3" s="1"/>
  <c r="AE59" i="3" s="1"/>
  <c r="M59" i="3"/>
  <c r="J59" i="3"/>
  <c r="P58" i="3"/>
  <c r="W58" i="3" s="1"/>
  <c r="AE58" i="3" s="1"/>
  <c r="M58" i="3"/>
  <c r="J58" i="3"/>
  <c r="P57" i="3"/>
  <c r="W57" i="3" s="1"/>
  <c r="AE57" i="3" s="1"/>
  <c r="M57" i="3"/>
  <c r="J57" i="3"/>
  <c r="P56" i="3"/>
  <c r="W56" i="3" s="1"/>
  <c r="AE56" i="3" s="1"/>
  <c r="M56" i="3"/>
  <c r="J56" i="3"/>
  <c r="S56" i="3" s="1"/>
  <c r="P55" i="3"/>
  <c r="W55" i="3" s="1"/>
  <c r="AE55" i="3" s="1"/>
  <c r="M55" i="3"/>
  <c r="J55" i="3"/>
  <c r="S55" i="3" s="1"/>
  <c r="P54" i="3"/>
  <c r="W54" i="3" s="1"/>
  <c r="AE54" i="3" s="1"/>
  <c r="M54" i="3"/>
  <c r="J54" i="3"/>
  <c r="P53" i="3"/>
  <c r="W53" i="3" s="1"/>
  <c r="AE53" i="3" s="1"/>
  <c r="M53" i="3"/>
  <c r="J53" i="3"/>
  <c r="S53" i="3" s="1"/>
  <c r="P52" i="3"/>
  <c r="W52" i="3" s="1"/>
  <c r="AE52" i="3" s="1"/>
  <c r="M52" i="3"/>
  <c r="J52" i="3"/>
  <c r="P51" i="3"/>
  <c r="W51" i="3" s="1"/>
  <c r="AE51" i="3" s="1"/>
  <c r="M51" i="3"/>
  <c r="J51" i="3"/>
  <c r="P50" i="3"/>
  <c r="W50" i="3" s="1"/>
  <c r="AE50" i="3" s="1"/>
  <c r="M50" i="3"/>
  <c r="J50" i="3"/>
  <c r="P49" i="3"/>
  <c r="W49" i="3" s="1"/>
  <c r="AE49" i="3" s="1"/>
  <c r="M49" i="3"/>
  <c r="J49" i="3"/>
  <c r="P48" i="3"/>
  <c r="W48" i="3" s="1"/>
  <c r="AE48" i="3" s="1"/>
  <c r="M48" i="3"/>
  <c r="J48" i="3"/>
  <c r="P47" i="3"/>
  <c r="W47" i="3" s="1"/>
  <c r="M47" i="3"/>
  <c r="J47" i="3"/>
  <c r="P46" i="3"/>
  <c r="W46" i="3" s="1"/>
  <c r="M46" i="3"/>
  <c r="J46" i="3"/>
  <c r="P45" i="3"/>
  <c r="W45" i="3" s="1"/>
  <c r="M45" i="3"/>
  <c r="J45" i="3"/>
  <c r="P44" i="3"/>
  <c r="W44" i="3" s="1"/>
  <c r="AE44" i="3" s="1"/>
  <c r="M44" i="3"/>
  <c r="J44" i="3"/>
  <c r="P43" i="3"/>
  <c r="W43" i="3" s="1"/>
  <c r="AE43" i="3" s="1"/>
  <c r="M43" i="3"/>
  <c r="J43" i="3"/>
  <c r="P42" i="3"/>
  <c r="W42" i="3" s="1"/>
  <c r="AE42" i="3" s="1"/>
  <c r="M42" i="3"/>
  <c r="J42" i="3"/>
  <c r="P41" i="3"/>
  <c r="W41" i="3" s="1"/>
  <c r="AE41" i="3" s="1"/>
  <c r="M41" i="3"/>
  <c r="J41" i="3"/>
  <c r="S41" i="3" s="1"/>
  <c r="P40" i="3"/>
  <c r="W40" i="3" s="1"/>
  <c r="AE40" i="3" s="1"/>
  <c r="M40" i="3"/>
  <c r="J40" i="3"/>
  <c r="S40" i="3" s="1"/>
  <c r="P39" i="3"/>
  <c r="W39" i="3" s="1"/>
  <c r="AE39" i="3" s="1"/>
  <c r="M39" i="3"/>
  <c r="J39" i="3"/>
  <c r="P38" i="3"/>
  <c r="W38" i="3" s="1"/>
  <c r="AE38" i="3" s="1"/>
  <c r="M38" i="3"/>
  <c r="J38" i="3"/>
  <c r="S38" i="3" s="1"/>
  <c r="P37" i="3"/>
  <c r="W37" i="3" s="1"/>
  <c r="AE37" i="3" s="1"/>
  <c r="M37" i="3"/>
  <c r="J37" i="3"/>
  <c r="S37" i="3" s="1"/>
  <c r="P36" i="3"/>
  <c r="W36" i="3" s="1"/>
  <c r="AE36" i="3" s="1"/>
  <c r="M36" i="3"/>
  <c r="J36" i="3"/>
  <c r="P35" i="3"/>
  <c r="W35" i="3" s="1"/>
  <c r="AE35" i="3" s="1"/>
  <c r="M35" i="3"/>
  <c r="J35" i="3"/>
  <c r="S35" i="3" s="1"/>
  <c r="P34" i="3"/>
  <c r="W34" i="3" s="1"/>
  <c r="AE34" i="3" s="1"/>
  <c r="M34" i="3"/>
  <c r="J34" i="3"/>
  <c r="P33" i="3"/>
  <c r="W33" i="3" s="1"/>
  <c r="AE33" i="3" s="1"/>
  <c r="M33" i="3"/>
  <c r="J33" i="3"/>
  <c r="P32" i="3"/>
  <c r="W32" i="3" s="1"/>
  <c r="AE32" i="3" s="1"/>
  <c r="M32" i="3"/>
  <c r="J32" i="3"/>
  <c r="P31" i="3"/>
  <c r="W31" i="3" s="1"/>
  <c r="AE31" i="3" s="1"/>
  <c r="M31" i="3"/>
  <c r="J31" i="3"/>
  <c r="P30" i="3"/>
  <c r="W30" i="3" s="1"/>
  <c r="AE30" i="3" s="1"/>
  <c r="M30" i="3"/>
  <c r="J30" i="3"/>
  <c r="P29" i="3"/>
  <c r="W29" i="3" s="1"/>
  <c r="AE29" i="3" s="1"/>
  <c r="M29" i="3"/>
  <c r="J29" i="3"/>
  <c r="P28" i="3"/>
  <c r="W28" i="3" s="1"/>
  <c r="AE28" i="3" s="1"/>
  <c r="M28" i="3"/>
  <c r="J28" i="3"/>
  <c r="P27" i="3"/>
  <c r="W27" i="3" s="1"/>
  <c r="AE27" i="3" s="1"/>
  <c r="M27" i="3"/>
  <c r="J27" i="3"/>
  <c r="P26" i="3"/>
  <c r="W26" i="3" s="1"/>
  <c r="AE26" i="3" s="1"/>
  <c r="M26" i="3"/>
  <c r="J26" i="3"/>
  <c r="S26" i="3" s="1"/>
  <c r="P25" i="3"/>
  <c r="W25" i="3" s="1"/>
  <c r="AE25" i="3" s="1"/>
  <c r="M25" i="3"/>
  <c r="J25" i="3"/>
  <c r="P24" i="3"/>
  <c r="W24" i="3" s="1"/>
  <c r="AE24" i="3" s="1"/>
  <c r="M24" i="3"/>
  <c r="J24" i="3"/>
  <c r="P23" i="3"/>
  <c r="W23" i="3" s="1"/>
  <c r="AE23" i="3" s="1"/>
  <c r="M23" i="3"/>
  <c r="J23" i="3"/>
  <c r="S23" i="3" s="1"/>
  <c r="P22" i="3"/>
  <c r="W22" i="3" s="1"/>
  <c r="AE22" i="3" s="1"/>
  <c r="M22" i="3"/>
  <c r="J22" i="3"/>
  <c r="P21" i="3"/>
  <c r="W21" i="3" s="1"/>
  <c r="AE21" i="3" s="1"/>
  <c r="M21" i="3"/>
  <c r="J21" i="3"/>
  <c r="S21" i="3" s="1"/>
  <c r="P20" i="3"/>
  <c r="W20" i="3" s="1"/>
  <c r="AE20" i="3" s="1"/>
  <c r="M20" i="3"/>
  <c r="J20" i="3"/>
  <c r="P19" i="3"/>
  <c r="W19" i="3" s="1"/>
  <c r="AE19" i="3" s="1"/>
  <c r="M19" i="3"/>
  <c r="J19" i="3"/>
  <c r="S19" i="3" s="1"/>
  <c r="P18" i="3"/>
  <c r="W18" i="3" s="1"/>
  <c r="AE18" i="3" s="1"/>
  <c r="M18" i="3"/>
  <c r="J18" i="3"/>
  <c r="P17" i="3"/>
  <c r="W17" i="3" s="1"/>
  <c r="AE17" i="3" s="1"/>
  <c r="M17" i="3"/>
  <c r="J17" i="3"/>
  <c r="P16" i="3"/>
  <c r="W16" i="3" s="1"/>
  <c r="AE16" i="3" s="1"/>
  <c r="M16" i="3"/>
  <c r="J16" i="3"/>
  <c r="P15" i="3"/>
  <c r="W15" i="3" s="1"/>
  <c r="AE15" i="3" s="1"/>
  <c r="M15" i="3"/>
  <c r="J15" i="3"/>
  <c r="P14" i="3"/>
  <c r="W14" i="3" s="1"/>
  <c r="AE14" i="3" s="1"/>
  <c r="M14" i="3"/>
  <c r="J14" i="3"/>
  <c r="P13" i="3"/>
  <c r="W13" i="3" s="1"/>
  <c r="AE13" i="3" s="1"/>
  <c r="M13" i="3"/>
  <c r="J13" i="3"/>
  <c r="P12" i="3"/>
  <c r="W12" i="3" s="1"/>
  <c r="AE12" i="3" s="1"/>
  <c r="M12" i="3"/>
  <c r="J12" i="3"/>
  <c r="P11" i="3"/>
  <c r="W11" i="3" s="1"/>
  <c r="AE11" i="3" s="1"/>
  <c r="M11" i="3"/>
  <c r="J11" i="3"/>
  <c r="S11" i="3" s="1"/>
  <c r="P10" i="3"/>
  <c r="W10" i="3" s="1"/>
  <c r="AE10" i="3" s="1"/>
  <c r="M10" i="3"/>
  <c r="J10" i="3"/>
  <c r="S10" i="3" s="1"/>
  <c r="P9" i="3"/>
  <c r="W9" i="3" s="1"/>
  <c r="AE9" i="3" s="1"/>
  <c r="M9" i="3"/>
  <c r="J9" i="3"/>
  <c r="S9" i="3" s="1"/>
  <c r="P8" i="3"/>
  <c r="W8" i="3" s="1"/>
  <c r="AE8" i="3" s="1"/>
  <c r="M8" i="3"/>
  <c r="J8" i="3"/>
  <c r="P7" i="3"/>
  <c r="W7" i="3" s="1"/>
  <c r="AE7" i="3" s="1"/>
  <c r="M7" i="3"/>
  <c r="J7" i="3"/>
  <c r="P6" i="3"/>
  <c r="W6" i="3" s="1"/>
  <c r="AE6" i="3" s="1"/>
  <c r="M6" i="3"/>
  <c r="J6" i="3"/>
  <c r="S16" i="3" l="1"/>
  <c r="S32" i="3"/>
  <c r="U32" i="3" s="1"/>
  <c r="S47" i="3"/>
  <c r="S15" i="3"/>
  <c r="U15" i="3" s="1"/>
  <c r="S29" i="3"/>
  <c r="U29" i="3" s="1"/>
  <c r="S61" i="3"/>
  <c r="X86" i="3"/>
  <c r="Q49" i="3"/>
  <c r="Q39" i="3"/>
  <c r="Q88" i="3"/>
  <c r="U53" i="3"/>
  <c r="Q8" i="3"/>
  <c r="N94" i="3"/>
  <c r="AG33" i="3"/>
  <c r="K63" i="3"/>
  <c r="Q78" i="3"/>
  <c r="Q18" i="3"/>
  <c r="Q64" i="3"/>
  <c r="N75" i="3"/>
  <c r="Q35" i="3"/>
  <c r="N24" i="3"/>
  <c r="Q28" i="3"/>
  <c r="Q79" i="3"/>
  <c r="K73" i="3"/>
  <c r="Q76" i="3"/>
  <c r="N60" i="3"/>
  <c r="Q14" i="3"/>
  <c r="X39" i="3"/>
  <c r="Q51" i="3"/>
  <c r="X82" i="3"/>
  <c r="Q9" i="3"/>
  <c r="N33" i="3"/>
  <c r="X7" i="3"/>
  <c r="X59" i="3"/>
  <c r="Q75" i="3"/>
  <c r="Q86" i="3"/>
  <c r="Q38" i="3"/>
  <c r="X15" i="3"/>
  <c r="U23" i="3"/>
  <c r="Q25" i="3"/>
  <c r="Q65" i="3"/>
  <c r="K84" i="3"/>
  <c r="N90" i="3"/>
  <c r="K78" i="3"/>
  <c r="X18" i="3"/>
  <c r="K79" i="3"/>
  <c r="AE47" i="3"/>
  <c r="X47" i="3"/>
  <c r="X42" i="3"/>
  <c r="Q22" i="3"/>
  <c r="Q24" i="3"/>
  <c r="Q55" i="3"/>
  <c r="Q58" i="3"/>
  <c r="N76" i="3"/>
  <c r="X78" i="3"/>
  <c r="Q80" i="3"/>
  <c r="Q85" i="3"/>
  <c r="X88" i="3"/>
  <c r="K55" i="3"/>
  <c r="X57" i="3"/>
  <c r="Q71" i="3"/>
  <c r="Q82" i="3"/>
  <c r="Q94" i="3"/>
  <c r="N7" i="3"/>
  <c r="K13" i="3"/>
  <c r="X17" i="3"/>
  <c r="Q34" i="3"/>
  <c r="S39" i="3"/>
  <c r="U39" i="3" s="1"/>
  <c r="Q41" i="3"/>
  <c r="Q43" i="3"/>
  <c r="Q46" i="3"/>
  <c r="K52" i="3"/>
  <c r="X62" i="3"/>
  <c r="X71" i="3"/>
  <c r="K85" i="3"/>
  <c r="X83" i="3"/>
  <c r="N88" i="3"/>
  <c r="Q7" i="3"/>
  <c r="Q23" i="3"/>
  <c r="N28" i="3"/>
  <c r="Q29" i="3"/>
  <c r="X33" i="3"/>
  <c r="S46" i="3"/>
  <c r="S57" i="3"/>
  <c r="U57" i="3" s="1"/>
  <c r="X66" i="3"/>
  <c r="X79" i="3"/>
  <c r="Q95" i="3"/>
  <c r="Q77" i="3"/>
  <c r="K82" i="3"/>
  <c r="K93" i="3"/>
  <c r="X50" i="3"/>
  <c r="Q56" i="3"/>
  <c r="X85" i="3"/>
  <c r="T10" i="3"/>
  <c r="X35" i="3"/>
  <c r="X20" i="3"/>
  <c r="U40" i="3"/>
  <c r="S42" i="3"/>
  <c r="U42" i="3" s="1"/>
  <c r="X11" i="3"/>
  <c r="Q13" i="3"/>
  <c r="N25" i="3"/>
  <c r="N30" i="3"/>
  <c r="K34" i="3"/>
  <c r="X44" i="3"/>
  <c r="X49" i="3"/>
  <c r="AG59" i="3"/>
  <c r="X60" i="3"/>
  <c r="Q67" i="3"/>
  <c r="X70" i="3"/>
  <c r="S7" i="3"/>
  <c r="U7" i="3" s="1"/>
  <c r="X9" i="3"/>
  <c r="Q17" i="3"/>
  <c r="S18" i="3"/>
  <c r="U18" i="3" s="1"/>
  <c r="AG27" i="3"/>
  <c r="K37" i="3"/>
  <c r="X40" i="3"/>
  <c r="U47" i="3"/>
  <c r="N49" i="3"/>
  <c r="K54" i="3"/>
  <c r="N61" i="3"/>
  <c r="Q62" i="3"/>
  <c r="K72" i="3"/>
  <c r="Q74" i="3"/>
  <c r="X80" i="3"/>
  <c r="X84" i="3"/>
  <c r="X91" i="3"/>
  <c r="AG64" i="3"/>
  <c r="X68" i="3"/>
  <c r="K70" i="3"/>
  <c r="X81" i="3"/>
  <c r="Q93" i="3"/>
  <c r="Q32" i="3"/>
  <c r="X51" i="3"/>
  <c r="U9" i="3"/>
  <c r="X14" i="3"/>
  <c r="K15" i="3"/>
  <c r="Q16" i="3"/>
  <c r="S17" i="3"/>
  <c r="U17" i="3" s="1"/>
  <c r="U26" i="3"/>
  <c r="X28" i="3"/>
  <c r="X41" i="3"/>
  <c r="N43" i="3"/>
  <c r="Q50" i="3"/>
  <c r="Q53" i="3"/>
  <c r="Q61" i="3"/>
  <c r="X64" i="3"/>
  <c r="K66" i="3"/>
  <c r="Q68" i="3"/>
  <c r="N70" i="3"/>
  <c r="X72" i="3"/>
  <c r="K81" i="3"/>
  <c r="Q84" i="3"/>
  <c r="X87" i="3"/>
  <c r="N91" i="3"/>
  <c r="K16" i="3"/>
  <c r="Q37" i="3"/>
  <c r="AG24" i="3"/>
  <c r="X29" i="3"/>
  <c r="N31" i="3"/>
  <c r="K58" i="3"/>
  <c r="Q60" i="3"/>
  <c r="K64" i="3"/>
  <c r="Q66" i="3"/>
  <c r="X69" i="3"/>
  <c r="X73" i="3"/>
  <c r="X77" i="3"/>
  <c r="N78" i="3"/>
  <c r="N79" i="3"/>
  <c r="Q81" i="3"/>
  <c r="N34" i="3"/>
  <c r="S50" i="3"/>
  <c r="U50" i="3" s="1"/>
  <c r="U56" i="3"/>
  <c r="K57" i="3"/>
  <c r="S59" i="3"/>
  <c r="U59" i="3" s="1"/>
  <c r="S60" i="3"/>
  <c r="U60" i="3" s="1"/>
  <c r="AF61" i="3"/>
  <c r="N87" i="3"/>
  <c r="U38" i="3"/>
  <c r="X37" i="3"/>
  <c r="U19" i="3"/>
  <c r="K31" i="3"/>
  <c r="K40" i="3"/>
  <c r="Q40" i="3"/>
  <c r="X53" i="3"/>
  <c r="U55" i="3"/>
  <c r="Q57" i="3"/>
  <c r="N58" i="3"/>
  <c r="Q70" i="3"/>
  <c r="Q73" i="3"/>
  <c r="AF6" i="3"/>
  <c r="AF7" i="3"/>
  <c r="AG16" i="3"/>
  <c r="X10" i="3"/>
  <c r="AG18" i="3"/>
  <c r="AG8" i="3"/>
  <c r="Q12" i="3"/>
  <c r="N13" i="3"/>
  <c r="N12" i="3"/>
  <c r="N18" i="3"/>
  <c r="Q19" i="3"/>
  <c r="N19" i="3"/>
  <c r="X21" i="3"/>
  <c r="X13" i="3"/>
  <c r="X38" i="3"/>
  <c r="Q10" i="3"/>
  <c r="N9" i="3"/>
  <c r="N10" i="3"/>
  <c r="X19" i="3"/>
  <c r="X26" i="3"/>
  <c r="AG9" i="3"/>
  <c r="AG7" i="3"/>
  <c r="J97" i="3"/>
  <c r="J96" i="3"/>
  <c r="S6" i="3"/>
  <c r="Q6" i="3"/>
  <c r="K7" i="3"/>
  <c r="X6" i="3"/>
  <c r="K6" i="3"/>
  <c r="AG6" i="3"/>
  <c r="X8" i="3"/>
  <c r="AF12" i="3"/>
  <c r="AF13" i="3"/>
  <c r="AG14" i="3"/>
  <c r="U21" i="3"/>
  <c r="N22" i="3"/>
  <c r="Q21" i="3"/>
  <c r="N21" i="3"/>
  <c r="U10" i="3"/>
  <c r="U11" i="3"/>
  <c r="AG12" i="3"/>
  <c r="AG17" i="3"/>
  <c r="K10" i="3"/>
  <c r="K12" i="3"/>
  <c r="S14" i="3"/>
  <c r="U14" i="3" s="1"/>
  <c r="Q15" i="3"/>
  <c r="U16" i="3"/>
  <c r="K19" i="3"/>
  <c r="K21" i="3"/>
  <c r="S22" i="3"/>
  <c r="T22" i="3" s="1"/>
  <c r="S24" i="3"/>
  <c r="U24" i="3" s="1"/>
  <c r="X25" i="3"/>
  <c r="N27" i="3"/>
  <c r="X27" i="3"/>
  <c r="K30" i="3"/>
  <c r="K33" i="3"/>
  <c r="S33" i="3"/>
  <c r="U37" i="3"/>
  <c r="N46" i="3"/>
  <c r="Q45" i="3"/>
  <c r="N45" i="3"/>
  <c r="N52" i="3"/>
  <c r="AG55" i="3"/>
  <c r="N64" i="3"/>
  <c r="Q63" i="3"/>
  <c r="N63" i="3"/>
  <c r="X95" i="3"/>
  <c r="X32" i="3"/>
  <c r="N42" i="3"/>
  <c r="AF64" i="3"/>
  <c r="AF63" i="3"/>
  <c r="S8" i="3"/>
  <c r="U8" i="3" s="1"/>
  <c r="T9" i="3"/>
  <c r="N16" i="3"/>
  <c r="X16" i="3"/>
  <c r="K22" i="3"/>
  <c r="K24" i="3"/>
  <c r="S25" i="3"/>
  <c r="U25" i="3" s="1"/>
  <c r="Q26" i="3"/>
  <c r="Q27" i="3"/>
  <c r="Q30" i="3"/>
  <c r="S36" i="3"/>
  <c r="X36" i="3"/>
  <c r="K39" i="3"/>
  <c r="N40" i="3"/>
  <c r="N55" i="3"/>
  <c r="Q54" i="3"/>
  <c r="N54" i="3"/>
  <c r="AG65" i="3"/>
  <c r="Q91" i="3"/>
  <c r="Q83" i="3"/>
  <c r="N82" i="3"/>
  <c r="N81" i="3"/>
  <c r="M97" i="3"/>
  <c r="M96" i="3"/>
  <c r="X12" i="3"/>
  <c r="N6" i="3"/>
  <c r="AG11" i="3"/>
  <c r="S13" i="3"/>
  <c r="U13" i="3" s="1"/>
  <c r="X23" i="3"/>
  <c r="AG25" i="3"/>
  <c r="S27" i="3"/>
  <c r="U27" i="3" s="1"/>
  <c r="S30" i="3"/>
  <c r="Q33" i="3"/>
  <c r="S34" i="3"/>
  <c r="U34" i="3" s="1"/>
  <c r="X34" i="3"/>
  <c r="K36" i="3"/>
  <c r="N39" i="3"/>
  <c r="S48" i="3"/>
  <c r="K49" i="3"/>
  <c r="X48" i="3"/>
  <c r="K48" i="3"/>
  <c r="X74" i="3"/>
  <c r="X76" i="3"/>
  <c r="X94" i="3"/>
  <c r="Q11" i="3"/>
  <c r="K18" i="3"/>
  <c r="Q20" i="3"/>
  <c r="X22" i="3"/>
  <c r="X24" i="3"/>
  <c r="K28" i="3"/>
  <c r="S31" i="3"/>
  <c r="U31" i="3" s="1"/>
  <c r="Q31" i="3"/>
  <c r="X31" i="3"/>
  <c r="U35" i="3"/>
  <c r="N37" i="3"/>
  <c r="N36" i="3"/>
  <c r="U41" i="3"/>
  <c r="Q42" i="3"/>
  <c r="AF55" i="3"/>
  <c r="AF54" i="3"/>
  <c r="X90" i="3"/>
  <c r="K91" i="3"/>
  <c r="K90" i="3"/>
  <c r="K9" i="3"/>
  <c r="AG13" i="3"/>
  <c r="S12" i="3"/>
  <c r="N15" i="3"/>
  <c r="AG19" i="3"/>
  <c r="S20" i="3"/>
  <c r="K25" i="3"/>
  <c r="K27" i="3"/>
  <c r="X43" i="3"/>
  <c r="K43" i="3"/>
  <c r="S43" i="3"/>
  <c r="N51" i="3"/>
  <c r="Q52" i="3"/>
  <c r="AG56" i="3"/>
  <c r="U65" i="3"/>
  <c r="Q72" i="3"/>
  <c r="N73" i="3"/>
  <c r="N72" i="3"/>
  <c r="X89" i="3"/>
  <c r="Q90" i="3"/>
  <c r="X46" i="3"/>
  <c r="AE46" i="3"/>
  <c r="S28" i="3"/>
  <c r="U28" i="3" s="1"/>
  <c r="X30" i="3"/>
  <c r="AG30" i="3"/>
  <c r="AG31" i="3"/>
  <c r="Q36" i="3"/>
  <c r="S44" i="3"/>
  <c r="U44" i="3" s="1"/>
  <c r="Q44" i="3"/>
  <c r="AG45" i="3"/>
  <c r="S45" i="3"/>
  <c r="K46" i="3"/>
  <c r="X45" i="3"/>
  <c r="K45" i="3"/>
  <c r="U46" i="3"/>
  <c r="X75" i="3"/>
  <c r="X92" i="3"/>
  <c r="Q92" i="3"/>
  <c r="X93" i="3"/>
  <c r="S49" i="3"/>
  <c r="U49" i="3" s="1"/>
  <c r="S51" i="3"/>
  <c r="U51" i="3" s="1"/>
  <c r="X52" i="3"/>
  <c r="X54" i="3"/>
  <c r="Q59" i="3"/>
  <c r="AG61" i="3"/>
  <c r="AG62" i="3"/>
  <c r="X63" i="3"/>
  <c r="U64" i="3"/>
  <c r="Q69" i="3"/>
  <c r="Q87" i="3"/>
  <c r="Q89" i="3"/>
  <c r="U61" i="3"/>
  <c r="N48" i="3"/>
  <c r="AG53" i="3"/>
  <c r="X56" i="3"/>
  <c r="X58" i="3"/>
  <c r="AF60" i="3"/>
  <c r="K61" i="3"/>
  <c r="S62" i="3"/>
  <c r="X65" i="3"/>
  <c r="K67" i="3"/>
  <c r="K94" i="3"/>
  <c r="Q47" i="3"/>
  <c r="K51" i="3"/>
  <c r="S52" i="3"/>
  <c r="U52" i="3" s="1"/>
  <c r="S54" i="3"/>
  <c r="U54" i="3" s="1"/>
  <c r="X55" i="3"/>
  <c r="N57" i="3"/>
  <c r="AG60" i="3"/>
  <c r="S63" i="3"/>
  <c r="N66" i="3"/>
  <c r="K75" i="3"/>
  <c r="K76" i="3"/>
  <c r="N84" i="3"/>
  <c r="N85" i="3"/>
  <c r="K87" i="3"/>
  <c r="K42" i="3"/>
  <c r="Q48" i="3"/>
  <c r="AG52" i="3"/>
  <c r="AG54" i="3"/>
  <c r="X61" i="3"/>
  <c r="AG63" i="3"/>
  <c r="N67" i="3"/>
  <c r="X67" i="3"/>
  <c r="K69" i="3"/>
  <c r="K88" i="3"/>
  <c r="N93" i="3"/>
  <c r="S58" i="3"/>
  <c r="U58" i="3" s="1"/>
  <c r="K60" i="3"/>
  <c r="N69" i="3"/>
  <c r="T15" i="3" l="1"/>
  <c r="AF48" i="3"/>
  <c r="AG42" i="3"/>
  <c r="AG34" i="3"/>
  <c r="AG28" i="3"/>
  <c r="AG44" i="3"/>
  <c r="AG36" i="3"/>
  <c r="AF42" i="3"/>
  <c r="AG29" i="3"/>
  <c r="AG50" i="3"/>
  <c r="AG48" i="3"/>
  <c r="AG22" i="3"/>
  <c r="AG47" i="3"/>
  <c r="AG58" i="3"/>
  <c r="AG41" i="3"/>
  <c r="AG32" i="3"/>
  <c r="AG37" i="3"/>
  <c r="AF57" i="3"/>
  <c r="AG57" i="3"/>
  <c r="AF33" i="3"/>
  <c r="AF37" i="3"/>
  <c r="T61" i="3"/>
  <c r="AG43" i="3"/>
  <c r="AF34" i="3"/>
  <c r="T39" i="3"/>
  <c r="AF58" i="3"/>
  <c r="AG20" i="3"/>
  <c r="T16" i="3"/>
  <c r="AF43" i="3"/>
  <c r="AF27" i="3"/>
  <c r="AF24" i="3"/>
  <c r="AF18" i="3"/>
  <c r="AF31" i="3"/>
  <c r="T40" i="3"/>
  <c r="E3" i="3"/>
  <c r="E3" i="2"/>
  <c r="AF28" i="3"/>
  <c r="E2" i="3"/>
  <c r="E2" i="2"/>
  <c r="T18" i="3"/>
  <c r="U22" i="3"/>
  <c r="V21" i="3" s="1"/>
  <c r="AF30" i="3"/>
  <c r="T21" i="3"/>
  <c r="V9" i="3"/>
  <c r="T42" i="3"/>
  <c r="T43" i="3"/>
  <c r="V10" i="3"/>
  <c r="AF19" i="3"/>
  <c r="AG23" i="3"/>
  <c r="T57" i="3"/>
  <c r="AG35" i="3"/>
  <c r="T19" i="3"/>
  <c r="V25" i="3"/>
  <c r="V24" i="3"/>
  <c r="V52" i="3"/>
  <c r="V51" i="3"/>
  <c r="AH13" i="3"/>
  <c r="AH12" i="3"/>
  <c r="V57" i="3"/>
  <c r="V58" i="3"/>
  <c r="AF16" i="3"/>
  <c r="AG15" i="3"/>
  <c r="AF15" i="3"/>
  <c r="AH63" i="3"/>
  <c r="AH64" i="3"/>
  <c r="AH60" i="3"/>
  <c r="AH61" i="3"/>
  <c r="V40" i="3"/>
  <c r="V39" i="3"/>
  <c r="T60" i="3"/>
  <c r="AF40" i="3"/>
  <c r="AG39" i="3"/>
  <c r="AF39" i="3"/>
  <c r="AF9" i="3"/>
  <c r="AG38" i="3"/>
  <c r="AF52" i="3"/>
  <c r="AG51" i="3"/>
  <c r="AF51" i="3"/>
  <c r="AH54" i="3"/>
  <c r="AH55" i="3"/>
  <c r="AG40" i="3"/>
  <c r="V27" i="3"/>
  <c r="V28" i="3"/>
  <c r="T58" i="3"/>
  <c r="T30" i="3"/>
  <c r="U30" i="3"/>
  <c r="T31" i="3"/>
  <c r="V15" i="3"/>
  <c r="V16" i="3"/>
  <c r="T7" i="3"/>
  <c r="T6" i="3"/>
  <c r="U6" i="3"/>
  <c r="AF10" i="3"/>
  <c r="AF36" i="3"/>
  <c r="T12" i="3"/>
  <c r="T13" i="3"/>
  <c r="T54" i="3"/>
  <c r="T55" i="3"/>
  <c r="T45" i="3"/>
  <c r="T46" i="3"/>
  <c r="U45" i="3"/>
  <c r="T36" i="3"/>
  <c r="T37" i="3"/>
  <c r="AG49" i="3"/>
  <c r="U36" i="3"/>
  <c r="U20" i="3"/>
  <c r="T52" i="3"/>
  <c r="T51" i="3"/>
  <c r="AG26" i="3"/>
  <c r="AF21" i="3"/>
  <c r="AF22" i="3"/>
  <c r="AF45" i="3"/>
  <c r="AG46" i="3"/>
  <c r="AF46" i="3"/>
  <c r="T63" i="3"/>
  <c r="T64" i="3"/>
  <c r="U63" i="3"/>
  <c r="T48" i="3"/>
  <c r="T49" i="3"/>
  <c r="U48" i="3"/>
  <c r="T25" i="3"/>
  <c r="T24" i="3"/>
  <c r="U12" i="3"/>
  <c r="U62" i="3"/>
  <c r="V60" i="3" s="1"/>
  <c r="AG21" i="3"/>
  <c r="T27" i="3"/>
  <c r="T28" i="3"/>
  <c r="AF49" i="3"/>
  <c r="T34" i="3"/>
  <c r="U33" i="3"/>
  <c r="T33" i="3"/>
  <c r="AH7" i="3"/>
  <c r="AH6" i="3"/>
  <c r="AG10" i="3"/>
  <c r="AF25" i="3"/>
  <c r="V54" i="3"/>
  <c r="V55" i="3"/>
  <c r="U43" i="3"/>
  <c r="V43" i="3" s="1"/>
  <c r="AH31" i="3" l="1"/>
  <c r="AH30" i="3"/>
  <c r="AH27" i="3"/>
  <c r="AH28" i="3"/>
  <c r="AH57" i="3"/>
  <c r="AH58" i="3"/>
  <c r="AH42" i="3"/>
  <c r="AH18" i="3"/>
  <c r="AH36" i="3"/>
  <c r="AH19" i="3"/>
  <c r="AH37" i="3"/>
  <c r="AH43" i="3"/>
  <c r="V22" i="3"/>
  <c r="AH10" i="3"/>
  <c r="AH24" i="3"/>
  <c r="AH33" i="3"/>
  <c r="AH9" i="3"/>
  <c r="AH34" i="3"/>
  <c r="V13" i="3"/>
  <c r="V12" i="3"/>
  <c r="V61" i="3"/>
  <c r="AH49" i="3"/>
  <c r="V63" i="3"/>
  <c r="V64" i="3"/>
  <c r="V33" i="3"/>
  <c r="V34" i="3"/>
  <c r="V30" i="3"/>
  <c r="V31" i="3"/>
  <c r="AH15" i="3"/>
  <c r="AH16" i="3"/>
  <c r="AH45" i="3"/>
  <c r="V42" i="3"/>
  <c r="AH52" i="3"/>
  <c r="AH51" i="3"/>
  <c r="AH21" i="3"/>
  <c r="AH22" i="3"/>
  <c r="V7" i="3"/>
  <c r="V6" i="3"/>
  <c r="AH46" i="3"/>
  <c r="V49" i="3"/>
  <c r="V48" i="3"/>
  <c r="V18" i="3"/>
  <c r="V19" i="3"/>
  <c r="V46" i="3"/>
  <c r="V45" i="3"/>
  <c r="AH40" i="3"/>
  <c r="AH39" i="3"/>
  <c r="AH48" i="3"/>
  <c r="V37" i="3"/>
  <c r="V36" i="3"/>
  <c r="AH25" i="3"/>
  <c r="K96" i="2" l="1"/>
  <c r="AF95" i="2"/>
  <c r="S95" i="2"/>
  <c r="Z95" i="2" s="1"/>
  <c r="P95" i="2"/>
  <c r="N95" i="2"/>
  <c r="I95" i="2"/>
  <c r="L95" i="2" s="1"/>
  <c r="AF94" i="2"/>
  <c r="S94" i="2"/>
  <c r="Z94" i="2" s="1"/>
  <c r="P94" i="2"/>
  <c r="N94" i="2"/>
  <c r="I94" i="2"/>
  <c r="U94" i="2" s="1"/>
  <c r="AF93" i="2"/>
  <c r="S93" i="2"/>
  <c r="Z93" i="2" s="1"/>
  <c r="P93" i="2"/>
  <c r="N93" i="2"/>
  <c r="I93" i="2"/>
  <c r="AF92" i="2"/>
  <c r="S92" i="2"/>
  <c r="Z92" i="2" s="1"/>
  <c r="P92" i="2"/>
  <c r="N92" i="2"/>
  <c r="I92" i="2"/>
  <c r="L92" i="2" s="1"/>
  <c r="AF91" i="2"/>
  <c r="S91" i="2"/>
  <c r="Z91" i="2" s="1"/>
  <c r="AG91" i="2" s="1"/>
  <c r="P91" i="2"/>
  <c r="N91" i="2"/>
  <c r="I91" i="2"/>
  <c r="L91" i="2" s="1"/>
  <c r="AF90" i="2"/>
  <c r="S90" i="2"/>
  <c r="Z90" i="2" s="1"/>
  <c r="P90" i="2"/>
  <c r="N90" i="2"/>
  <c r="I90" i="2"/>
  <c r="U90" i="2" s="1"/>
  <c r="AF89" i="2"/>
  <c r="S89" i="2"/>
  <c r="Z89" i="2" s="1"/>
  <c r="P89" i="2"/>
  <c r="N89" i="2"/>
  <c r="I89" i="2"/>
  <c r="L89" i="2" s="1"/>
  <c r="AF88" i="2"/>
  <c r="S88" i="2"/>
  <c r="Z88" i="2" s="1"/>
  <c r="P88" i="2"/>
  <c r="N88" i="2"/>
  <c r="I88" i="2"/>
  <c r="L88" i="2" s="1"/>
  <c r="AF87" i="2"/>
  <c r="S87" i="2"/>
  <c r="Z87" i="2" s="1"/>
  <c r="P87" i="2"/>
  <c r="N87" i="2"/>
  <c r="I87" i="2"/>
  <c r="AF86" i="2"/>
  <c r="S86" i="2"/>
  <c r="Z86" i="2" s="1"/>
  <c r="P86" i="2"/>
  <c r="N86" i="2"/>
  <c r="I86" i="2"/>
  <c r="L86" i="2" s="1"/>
  <c r="AF85" i="2"/>
  <c r="S85" i="2"/>
  <c r="Z85" i="2" s="1"/>
  <c r="P85" i="2"/>
  <c r="N85" i="2"/>
  <c r="I85" i="2"/>
  <c r="U85" i="2" s="1"/>
  <c r="AF84" i="2"/>
  <c r="S84" i="2"/>
  <c r="Z84" i="2" s="1"/>
  <c r="P84" i="2"/>
  <c r="N84" i="2"/>
  <c r="I84" i="2"/>
  <c r="AF83" i="2"/>
  <c r="S83" i="2"/>
  <c r="Z83" i="2" s="1"/>
  <c r="P83" i="2"/>
  <c r="N83" i="2"/>
  <c r="I83" i="2"/>
  <c r="L83" i="2" s="1"/>
  <c r="AF82" i="2"/>
  <c r="S82" i="2"/>
  <c r="Z82" i="2" s="1"/>
  <c r="P82" i="2"/>
  <c r="N82" i="2"/>
  <c r="I82" i="2"/>
  <c r="U82" i="2" s="1"/>
  <c r="AF81" i="2"/>
  <c r="S81" i="2"/>
  <c r="Z81" i="2" s="1"/>
  <c r="P81" i="2"/>
  <c r="N81" i="2"/>
  <c r="I81" i="2"/>
  <c r="U81" i="2" s="1"/>
  <c r="AF80" i="2"/>
  <c r="S80" i="2"/>
  <c r="Z80" i="2" s="1"/>
  <c r="P80" i="2"/>
  <c r="N80" i="2"/>
  <c r="I80" i="2"/>
  <c r="L80" i="2" s="1"/>
  <c r="AF79" i="2"/>
  <c r="S79" i="2"/>
  <c r="Z79" i="2" s="1"/>
  <c r="P79" i="2"/>
  <c r="N79" i="2"/>
  <c r="I79" i="2"/>
  <c r="L79" i="2" s="1"/>
  <c r="AF78" i="2"/>
  <c r="S78" i="2"/>
  <c r="Z78" i="2" s="1"/>
  <c r="P78" i="2"/>
  <c r="N78" i="2"/>
  <c r="I78" i="2"/>
  <c r="AF77" i="2"/>
  <c r="S77" i="2"/>
  <c r="Z77" i="2" s="1"/>
  <c r="P77" i="2"/>
  <c r="N77" i="2"/>
  <c r="I77" i="2"/>
  <c r="L77" i="2" s="1"/>
  <c r="AF76" i="2"/>
  <c r="S76" i="2"/>
  <c r="Z76" i="2" s="1"/>
  <c r="P76" i="2"/>
  <c r="N76" i="2"/>
  <c r="I76" i="2"/>
  <c r="U76" i="2" s="1"/>
  <c r="AF75" i="2"/>
  <c r="S75" i="2"/>
  <c r="Z75" i="2" s="1"/>
  <c r="P75" i="2"/>
  <c r="N75" i="2"/>
  <c r="I75" i="2"/>
  <c r="AF74" i="2"/>
  <c r="S74" i="2"/>
  <c r="Z74" i="2" s="1"/>
  <c r="P74" i="2"/>
  <c r="N74" i="2"/>
  <c r="I74" i="2"/>
  <c r="AF73" i="2"/>
  <c r="S73" i="2"/>
  <c r="Z73" i="2" s="1"/>
  <c r="P73" i="2"/>
  <c r="N73" i="2"/>
  <c r="I73" i="2"/>
  <c r="L73" i="2" s="1"/>
  <c r="AF72" i="2"/>
  <c r="S72" i="2"/>
  <c r="Z72" i="2" s="1"/>
  <c r="P72" i="2"/>
  <c r="N72" i="2"/>
  <c r="I72" i="2"/>
  <c r="U72" i="2" s="1"/>
  <c r="AF71" i="2"/>
  <c r="S71" i="2"/>
  <c r="Z71" i="2" s="1"/>
  <c r="P71" i="2"/>
  <c r="N71" i="2"/>
  <c r="I71" i="2"/>
  <c r="U71" i="2" s="1"/>
  <c r="AF70" i="2"/>
  <c r="S70" i="2"/>
  <c r="Z70" i="2" s="1"/>
  <c r="P70" i="2"/>
  <c r="N70" i="2"/>
  <c r="I70" i="2"/>
  <c r="U70" i="2" s="1"/>
  <c r="AF69" i="2"/>
  <c r="S69" i="2"/>
  <c r="Z69" i="2" s="1"/>
  <c r="P69" i="2"/>
  <c r="N69" i="2"/>
  <c r="I69" i="2"/>
  <c r="L69" i="2" s="1"/>
  <c r="AF68" i="2"/>
  <c r="S68" i="2"/>
  <c r="Z68" i="2" s="1"/>
  <c r="P68" i="2"/>
  <c r="N68" i="2"/>
  <c r="I68" i="2"/>
  <c r="U68" i="2" s="1"/>
  <c r="AF67" i="2"/>
  <c r="S67" i="2"/>
  <c r="Z67" i="2" s="1"/>
  <c r="P67" i="2"/>
  <c r="N67" i="2"/>
  <c r="I67" i="2"/>
  <c r="U67" i="2" s="1"/>
  <c r="AF66" i="2"/>
  <c r="S66" i="2"/>
  <c r="Z66" i="2" s="1"/>
  <c r="P66" i="2"/>
  <c r="N66" i="2"/>
  <c r="I66" i="2"/>
  <c r="U66" i="2" s="1"/>
  <c r="AF65" i="2"/>
  <c r="S65" i="2"/>
  <c r="Z65" i="2" s="1"/>
  <c r="N65" i="2"/>
  <c r="I65" i="2"/>
  <c r="U65" i="2" s="1"/>
  <c r="AF64" i="2"/>
  <c r="S64" i="2"/>
  <c r="Z64" i="2" s="1"/>
  <c r="N64" i="2"/>
  <c r="I64" i="2"/>
  <c r="AF63" i="2"/>
  <c r="S63" i="2"/>
  <c r="Z63" i="2" s="1"/>
  <c r="N63" i="2"/>
  <c r="I63" i="2"/>
  <c r="AF62" i="2"/>
  <c r="S62" i="2"/>
  <c r="Z62" i="2" s="1"/>
  <c r="N62" i="2"/>
  <c r="I62" i="2"/>
  <c r="U62" i="2" s="1"/>
  <c r="AF61" i="2"/>
  <c r="S61" i="2"/>
  <c r="Z61" i="2" s="1"/>
  <c r="N61" i="2"/>
  <c r="I61" i="2"/>
  <c r="AF60" i="2"/>
  <c r="S60" i="2"/>
  <c r="Z60" i="2" s="1"/>
  <c r="N60" i="2"/>
  <c r="I60" i="2"/>
  <c r="AF59" i="2"/>
  <c r="S59" i="2"/>
  <c r="Z59" i="2" s="1"/>
  <c r="N59" i="2"/>
  <c r="I59" i="2"/>
  <c r="AF58" i="2"/>
  <c r="S58" i="2"/>
  <c r="Z58" i="2" s="1"/>
  <c r="N58" i="2"/>
  <c r="I58" i="2"/>
  <c r="AF57" i="2"/>
  <c r="S57" i="2"/>
  <c r="Z57" i="2" s="1"/>
  <c r="N57" i="2"/>
  <c r="I57" i="2"/>
  <c r="AF56" i="2"/>
  <c r="S56" i="2"/>
  <c r="Z56" i="2" s="1"/>
  <c r="N56" i="2"/>
  <c r="I56" i="2"/>
  <c r="AF55" i="2"/>
  <c r="S55" i="2"/>
  <c r="Z55" i="2" s="1"/>
  <c r="N55" i="2"/>
  <c r="I55" i="2"/>
  <c r="AF54" i="2"/>
  <c r="S54" i="2"/>
  <c r="Z54" i="2" s="1"/>
  <c r="N54" i="2"/>
  <c r="I54" i="2"/>
  <c r="U54" i="2" s="1"/>
  <c r="AF53" i="2"/>
  <c r="S53" i="2"/>
  <c r="Z53" i="2" s="1"/>
  <c r="N53" i="2"/>
  <c r="I53" i="2"/>
  <c r="AF52" i="2"/>
  <c r="S52" i="2"/>
  <c r="Z52" i="2" s="1"/>
  <c r="N52" i="2"/>
  <c r="I52" i="2"/>
  <c r="U52" i="2" s="1"/>
  <c r="AF51" i="2"/>
  <c r="S51" i="2"/>
  <c r="Z51" i="2" s="1"/>
  <c r="N51" i="2"/>
  <c r="I51" i="2"/>
  <c r="U51" i="2" s="1"/>
  <c r="AF50" i="2"/>
  <c r="S50" i="2"/>
  <c r="Z50" i="2" s="1"/>
  <c r="N50" i="2"/>
  <c r="I50" i="2"/>
  <c r="U50" i="2" s="1"/>
  <c r="AF49" i="2"/>
  <c r="S49" i="2"/>
  <c r="Z49" i="2" s="1"/>
  <c r="N49" i="2"/>
  <c r="I49" i="2"/>
  <c r="U49" i="2" s="1"/>
  <c r="AF48" i="2"/>
  <c r="S48" i="2"/>
  <c r="Z48" i="2" s="1"/>
  <c r="N48" i="2"/>
  <c r="I48" i="2"/>
  <c r="AF47" i="2"/>
  <c r="S47" i="2"/>
  <c r="Z47" i="2" s="1"/>
  <c r="N47" i="2"/>
  <c r="I47" i="2"/>
  <c r="AF46" i="2"/>
  <c r="S46" i="2"/>
  <c r="Z46" i="2" s="1"/>
  <c r="N46" i="2"/>
  <c r="I46" i="2"/>
  <c r="S45" i="2"/>
  <c r="N45" i="2"/>
  <c r="I45" i="2"/>
  <c r="AF44" i="2"/>
  <c r="S44" i="2"/>
  <c r="Z44" i="2" s="1"/>
  <c r="N44" i="2"/>
  <c r="I44" i="2"/>
  <c r="U44" i="2" s="1"/>
  <c r="AF43" i="2"/>
  <c r="S43" i="2"/>
  <c r="Z43" i="2" s="1"/>
  <c r="N43" i="2"/>
  <c r="I43" i="2"/>
  <c r="AF42" i="2"/>
  <c r="S42" i="2"/>
  <c r="Z42" i="2" s="1"/>
  <c r="N42" i="2"/>
  <c r="I42" i="2"/>
  <c r="AF41" i="2"/>
  <c r="S41" i="2"/>
  <c r="Z41" i="2" s="1"/>
  <c r="N41" i="2"/>
  <c r="I41" i="2"/>
  <c r="U41" i="2" s="1"/>
  <c r="AF40" i="2"/>
  <c r="S40" i="2"/>
  <c r="Z40" i="2" s="1"/>
  <c r="N40" i="2"/>
  <c r="I40" i="2"/>
  <c r="AF39" i="2"/>
  <c r="S39" i="2"/>
  <c r="Z39" i="2" s="1"/>
  <c r="N39" i="2"/>
  <c r="I39" i="2"/>
  <c r="AF38" i="2"/>
  <c r="S38" i="2"/>
  <c r="Z38" i="2" s="1"/>
  <c r="N38" i="2"/>
  <c r="I38" i="2"/>
  <c r="AF37" i="2"/>
  <c r="S37" i="2"/>
  <c r="Z37" i="2" s="1"/>
  <c r="N37" i="2"/>
  <c r="I37" i="2"/>
  <c r="S36" i="2"/>
  <c r="Z36" i="2" s="1"/>
  <c r="N36" i="2"/>
  <c r="I36" i="2"/>
  <c r="U36" i="2" s="1"/>
  <c r="AC35" i="2"/>
  <c r="S35" i="2"/>
  <c r="Z35" i="2" s="1"/>
  <c r="N35" i="2"/>
  <c r="I35" i="2"/>
  <c r="AC34" i="2"/>
  <c r="S34" i="2"/>
  <c r="Z34" i="2" s="1"/>
  <c r="N34" i="2"/>
  <c r="I34" i="2"/>
  <c r="U34" i="2" s="1"/>
  <c r="AC33" i="2"/>
  <c r="S33" i="2"/>
  <c r="Z33" i="2" s="1"/>
  <c r="N33" i="2"/>
  <c r="I33" i="2"/>
  <c r="U33" i="2" s="1"/>
  <c r="AC32" i="2"/>
  <c r="S32" i="2"/>
  <c r="Z32" i="2" s="1"/>
  <c r="N32" i="2"/>
  <c r="I32" i="2"/>
  <c r="U32" i="2" s="1"/>
  <c r="AC31" i="2"/>
  <c r="S31" i="2"/>
  <c r="Z31" i="2" s="1"/>
  <c r="N31" i="2"/>
  <c r="I31" i="2"/>
  <c r="U31" i="2" s="1"/>
  <c r="AC30" i="2"/>
  <c r="S30" i="2"/>
  <c r="Z30" i="2" s="1"/>
  <c r="N30" i="2"/>
  <c r="I30" i="2"/>
  <c r="U30" i="2" s="1"/>
  <c r="AC29" i="2"/>
  <c r="S29" i="2"/>
  <c r="Z29" i="2" s="1"/>
  <c r="N29" i="2"/>
  <c r="I29" i="2"/>
  <c r="AC28" i="2"/>
  <c r="S28" i="2"/>
  <c r="Z28" i="2" s="1"/>
  <c r="N28" i="2"/>
  <c r="I28" i="2"/>
  <c r="AC27" i="2"/>
  <c r="S27" i="2"/>
  <c r="Z27" i="2" s="1"/>
  <c r="N27" i="2"/>
  <c r="I27" i="2"/>
  <c r="AC26" i="2"/>
  <c r="S26" i="2"/>
  <c r="Z26" i="2" s="1"/>
  <c r="N26" i="2"/>
  <c r="I26" i="2"/>
  <c r="U26" i="2" s="1"/>
  <c r="AC25" i="2"/>
  <c r="S25" i="2"/>
  <c r="Z25" i="2" s="1"/>
  <c r="N25" i="2"/>
  <c r="I25" i="2"/>
  <c r="AC24" i="2"/>
  <c r="S24" i="2"/>
  <c r="Z24" i="2" s="1"/>
  <c r="N24" i="2"/>
  <c r="I24" i="2"/>
  <c r="AC23" i="2"/>
  <c r="S23" i="2"/>
  <c r="Z23" i="2" s="1"/>
  <c r="N23" i="2"/>
  <c r="I23" i="2"/>
  <c r="U23" i="2" s="1"/>
  <c r="AC22" i="2"/>
  <c r="S22" i="2"/>
  <c r="Z22" i="2" s="1"/>
  <c r="N22" i="2"/>
  <c r="I22" i="2"/>
  <c r="AC21" i="2"/>
  <c r="S21" i="2"/>
  <c r="Z21" i="2" s="1"/>
  <c r="N21" i="2"/>
  <c r="I21" i="2"/>
  <c r="U21" i="2" s="1"/>
  <c r="AC20" i="2"/>
  <c r="S20" i="2"/>
  <c r="Z20" i="2" s="1"/>
  <c r="N20" i="2"/>
  <c r="I20" i="2"/>
  <c r="U20" i="2" s="1"/>
  <c r="AC19" i="2"/>
  <c r="S19" i="2"/>
  <c r="Z19" i="2" s="1"/>
  <c r="N19" i="2"/>
  <c r="I19" i="2"/>
  <c r="U19" i="2" s="1"/>
  <c r="AC18" i="2"/>
  <c r="S18" i="2"/>
  <c r="Z18" i="2" s="1"/>
  <c r="N18" i="2"/>
  <c r="I18" i="2"/>
  <c r="AC17" i="2"/>
  <c r="S17" i="2"/>
  <c r="Z17" i="2" s="1"/>
  <c r="N17" i="2"/>
  <c r="I17" i="2"/>
  <c r="U17" i="2" s="1"/>
  <c r="AC16" i="2"/>
  <c r="S16" i="2"/>
  <c r="Z16" i="2" s="1"/>
  <c r="N16" i="2"/>
  <c r="I16" i="2"/>
  <c r="U16" i="2" s="1"/>
  <c r="AC15" i="2"/>
  <c r="S15" i="2"/>
  <c r="Z15" i="2" s="1"/>
  <c r="N15" i="2"/>
  <c r="I15" i="2"/>
  <c r="AC14" i="2"/>
  <c r="S14" i="2"/>
  <c r="Z14" i="2" s="1"/>
  <c r="N14" i="2"/>
  <c r="I14" i="2"/>
  <c r="AC13" i="2"/>
  <c r="S13" i="2"/>
  <c r="Z13" i="2" s="1"/>
  <c r="N13" i="2"/>
  <c r="I13" i="2"/>
  <c r="AC12" i="2"/>
  <c r="S12" i="2"/>
  <c r="Z12" i="2" s="1"/>
  <c r="N12" i="2"/>
  <c r="I12" i="2"/>
  <c r="U12" i="2" s="1"/>
  <c r="AC11" i="2"/>
  <c r="S11" i="2"/>
  <c r="Z11" i="2" s="1"/>
  <c r="N11" i="2"/>
  <c r="I11" i="2"/>
  <c r="U11" i="2" s="1"/>
  <c r="AC10" i="2"/>
  <c r="S10" i="2"/>
  <c r="Z10" i="2" s="1"/>
  <c r="N10" i="2"/>
  <c r="I10" i="2"/>
  <c r="AC9" i="2"/>
  <c r="S9" i="2"/>
  <c r="Z9" i="2" s="1"/>
  <c r="N9" i="2"/>
  <c r="I9" i="2"/>
  <c r="AC8" i="2"/>
  <c r="S8" i="2"/>
  <c r="Z8" i="2" s="1"/>
  <c r="N8" i="2"/>
  <c r="I8" i="2"/>
  <c r="U8" i="2" s="1"/>
  <c r="AC7" i="2"/>
  <c r="S7" i="2"/>
  <c r="Z7" i="2" s="1"/>
  <c r="N7" i="2"/>
  <c r="I7" i="2"/>
  <c r="AC6" i="2"/>
  <c r="S6" i="2"/>
  <c r="Z6" i="2" s="1"/>
  <c r="N6" i="2"/>
  <c r="I6" i="2"/>
  <c r="U6" i="2" s="1"/>
  <c r="AG16" i="2" l="1"/>
  <c r="AI16" i="2" s="1"/>
  <c r="AG65" i="2"/>
  <c r="AG80" i="2"/>
  <c r="Q82" i="2"/>
  <c r="W82" i="2" s="1"/>
  <c r="AG88" i="2"/>
  <c r="W60" i="2"/>
  <c r="AG69" i="2"/>
  <c r="AG86" i="2"/>
  <c r="W38" i="2"/>
  <c r="W36" i="2"/>
  <c r="AG66" i="2"/>
  <c r="W40" i="2"/>
  <c r="W44" i="2"/>
  <c r="W9" i="2"/>
  <c r="W61" i="2"/>
  <c r="W65" i="2"/>
  <c r="AG24" i="2"/>
  <c r="AI24" i="2" s="1"/>
  <c r="AG28" i="2"/>
  <c r="L68" i="2"/>
  <c r="U88" i="2"/>
  <c r="AG13" i="2"/>
  <c r="AI13" i="2" s="1"/>
  <c r="AG51" i="2"/>
  <c r="AI51" i="2" s="1"/>
  <c r="O85" i="2"/>
  <c r="AG59" i="2"/>
  <c r="AI59" i="2" s="1"/>
  <c r="AG87" i="2"/>
  <c r="AG90" i="2"/>
  <c r="J10" i="2"/>
  <c r="AG68" i="2"/>
  <c r="O7" i="2"/>
  <c r="AG19" i="2"/>
  <c r="AI19" i="2" s="1"/>
  <c r="AG21" i="2"/>
  <c r="AI21" i="2" s="1"/>
  <c r="AG6" i="2"/>
  <c r="AI6" i="2" s="1"/>
  <c r="AG41" i="2"/>
  <c r="AI41" i="2" s="1"/>
  <c r="AG43" i="2"/>
  <c r="AI43" i="2" s="1"/>
  <c r="Q68" i="2"/>
  <c r="W68" i="2" s="1"/>
  <c r="AG77" i="2"/>
  <c r="O91" i="2"/>
  <c r="AG30" i="2"/>
  <c r="AI30" i="2" s="1"/>
  <c r="Q92" i="2"/>
  <c r="W92" i="2" s="1"/>
  <c r="AG22" i="2"/>
  <c r="AI22" i="2" s="1"/>
  <c r="O43" i="2"/>
  <c r="AG7" i="2"/>
  <c r="AI7" i="2" s="1"/>
  <c r="AG40" i="2"/>
  <c r="AG42" i="2"/>
  <c r="AI42" i="2" s="1"/>
  <c r="AG44" i="2"/>
  <c r="O21" i="2"/>
  <c r="J42" i="2"/>
  <c r="J49" i="2"/>
  <c r="AG53" i="2"/>
  <c r="AI53" i="2" s="1"/>
  <c r="O75" i="2"/>
  <c r="AG83" i="2"/>
  <c r="Q88" i="2"/>
  <c r="W88" i="2" s="1"/>
  <c r="J67" i="2"/>
  <c r="W16" i="2"/>
  <c r="J18" i="2"/>
  <c r="O55" i="2"/>
  <c r="W56" i="2"/>
  <c r="J61" i="2"/>
  <c r="L67" i="2"/>
  <c r="AG74" i="2"/>
  <c r="Q79" i="2"/>
  <c r="W79" i="2" s="1"/>
  <c r="AG82" i="2"/>
  <c r="AG93" i="2"/>
  <c r="Q95" i="2"/>
  <c r="W95" i="2" s="1"/>
  <c r="W7" i="2"/>
  <c r="O24" i="2"/>
  <c r="AG60" i="2"/>
  <c r="AI60" i="2" s="1"/>
  <c r="Q66" i="2"/>
  <c r="W66" i="2" s="1"/>
  <c r="Q81" i="2"/>
  <c r="W81" i="2" s="1"/>
  <c r="AG84" i="2"/>
  <c r="Q86" i="2"/>
  <c r="W86" i="2" s="1"/>
  <c r="AG62" i="2"/>
  <c r="AI62" i="2" s="1"/>
  <c r="O9" i="2"/>
  <c r="O36" i="2"/>
  <c r="O70" i="2"/>
  <c r="O13" i="2"/>
  <c r="AG25" i="2"/>
  <c r="AG29" i="2"/>
  <c r="AI29" i="2" s="1"/>
  <c r="AG47" i="2"/>
  <c r="AI47" i="2" s="1"/>
  <c r="AG49" i="2"/>
  <c r="AI49" i="2" s="1"/>
  <c r="AG58" i="2"/>
  <c r="AI58" i="2" s="1"/>
  <c r="AG63" i="2"/>
  <c r="AI63" i="2" s="1"/>
  <c r="O81" i="2"/>
  <c r="AG85" i="2"/>
  <c r="J88" i="2"/>
  <c r="J94" i="2"/>
  <c r="W26" i="2"/>
  <c r="J13" i="2"/>
  <c r="O19" i="2"/>
  <c r="AG26" i="2"/>
  <c r="W30" i="2"/>
  <c r="W32" i="2"/>
  <c r="W37" i="2"/>
  <c r="AG46" i="2"/>
  <c r="W50" i="2"/>
  <c r="O57" i="2"/>
  <c r="W62" i="2"/>
  <c r="W64" i="2"/>
  <c r="O28" i="2"/>
  <c r="W21" i="2"/>
  <c r="AG32" i="2"/>
  <c r="AI32" i="2" s="1"/>
  <c r="O39" i="2"/>
  <c r="AG64" i="2"/>
  <c r="AI64" i="2" s="1"/>
  <c r="Q71" i="2"/>
  <c r="W71" i="2" s="1"/>
  <c r="O82" i="2"/>
  <c r="U87" i="2"/>
  <c r="U18" i="2"/>
  <c r="V19" i="2" s="1"/>
  <c r="W20" i="2"/>
  <c r="W25" i="2"/>
  <c r="J27" i="2"/>
  <c r="AG39" i="2"/>
  <c r="AI39" i="2" s="1"/>
  <c r="AG57" i="2"/>
  <c r="U64" i="2"/>
  <c r="AG67" i="2"/>
  <c r="AG71" i="2"/>
  <c r="J82" i="2"/>
  <c r="AG95" i="2"/>
  <c r="U86" i="2"/>
  <c r="AG17" i="2"/>
  <c r="AI17" i="2" s="1"/>
  <c r="AG27" i="2"/>
  <c r="W29" i="2"/>
  <c r="W31" i="2"/>
  <c r="J34" i="2"/>
  <c r="AG34" i="2"/>
  <c r="AI34" i="2" s="1"/>
  <c r="AG36" i="2"/>
  <c r="AI36" i="2" s="1"/>
  <c r="AG54" i="2"/>
  <c r="AI54" i="2" s="1"/>
  <c r="J60" i="2"/>
  <c r="W63" i="2"/>
  <c r="AG70" i="2"/>
  <c r="AG73" i="2"/>
  <c r="J78" i="2"/>
  <c r="AG79" i="2"/>
  <c r="L81" i="2"/>
  <c r="AG89" i="2"/>
  <c r="Q91" i="2"/>
  <c r="W91" i="2" s="1"/>
  <c r="Q94" i="2"/>
  <c r="W94" i="2" s="1"/>
  <c r="Q74" i="2"/>
  <c r="W74" i="2" s="1"/>
  <c r="Q73" i="2"/>
  <c r="W73" i="2" s="1"/>
  <c r="Q76" i="2"/>
  <c r="W76" i="2" s="1"/>
  <c r="O64" i="2"/>
  <c r="L78" i="2"/>
  <c r="W10" i="2"/>
  <c r="J12" i="2"/>
  <c r="AG20" i="2"/>
  <c r="AI20" i="2" s="1"/>
  <c r="U27" i="2"/>
  <c r="U29" i="2"/>
  <c r="AG35" i="2"/>
  <c r="O42" i="2"/>
  <c r="AG50" i="2"/>
  <c r="AG56" i="2"/>
  <c r="W58" i="2"/>
  <c r="O63" i="2"/>
  <c r="Q83" i="2"/>
  <c r="W83" i="2" s="1"/>
  <c r="Q84" i="2"/>
  <c r="W84" i="2" s="1"/>
  <c r="L93" i="2"/>
  <c r="L94" i="2"/>
  <c r="O27" i="2"/>
  <c r="J15" i="2"/>
  <c r="O10" i="2"/>
  <c r="AG10" i="2"/>
  <c r="AG14" i="2"/>
  <c r="AI14" i="2" s="1"/>
  <c r="AG15" i="2"/>
  <c r="U28" i="2"/>
  <c r="W34" i="2"/>
  <c r="AG38" i="2"/>
  <c r="W49" i="2"/>
  <c r="W55" i="2"/>
  <c r="U56" i="2"/>
  <c r="Q67" i="2"/>
  <c r="W67" i="2" s="1"/>
  <c r="J76" i="2"/>
  <c r="O93" i="2"/>
  <c r="AG12" i="2"/>
  <c r="W14" i="2"/>
  <c r="U15" i="2"/>
  <c r="V15" i="2" s="1"/>
  <c r="J37" i="2"/>
  <c r="U38" i="2"/>
  <c r="U42" i="2"/>
  <c r="O49" i="2"/>
  <c r="O58" i="2"/>
  <c r="O76" i="2"/>
  <c r="AG78" i="2"/>
  <c r="U83" i="2"/>
  <c r="V82" i="2" s="1"/>
  <c r="J91" i="2"/>
  <c r="J43" i="2"/>
  <c r="J93" i="2"/>
  <c r="W8" i="2"/>
  <c r="U13" i="2"/>
  <c r="W15" i="2"/>
  <c r="O22" i="2"/>
  <c r="AG23" i="2"/>
  <c r="J36" i="2"/>
  <c r="O40" i="2"/>
  <c r="W41" i="2"/>
  <c r="U43" i="2"/>
  <c r="W45" i="2"/>
  <c r="W47" i="2"/>
  <c r="O48" i="2"/>
  <c r="L71" i="2"/>
  <c r="L72" i="2"/>
  <c r="J90" i="2"/>
  <c r="Q93" i="2"/>
  <c r="W93" i="2" s="1"/>
  <c r="U95" i="2"/>
  <c r="W42" i="2"/>
  <c r="O37" i="2"/>
  <c r="AG48" i="2"/>
  <c r="AI48" i="2" s="1"/>
  <c r="AG52" i="2"/>
  <c r="AG55" i="2"/>
  <c r="AI55" i="2" s="1"/>
  <c r="J66" i="2"/>
  <c r="O72" i="2"/>
  <c r="Q75" i="2"/>
  <c r="W75" i="2" s="1"/>
  <c r="J87" i="2"/>
  <c r="L90" i="2"/>
  <c r="AG92" i="2"/>
  <c r="AG94" i="2"/>
  <c r="J16" i="2"/>
  <c r="O69" i="2"/>
  <c r="J7" i="2"/>
  <c r="AG8" i="2"/>
  <c r="AG9" i="2"/>
  <c r="AG18" i="2"/>
  <c r="W27" i="2"/>
  <c r="J28" i="2"/>
  <c r="J30" i="2"/>
  <c r="J31" i="2"/>
  <c r="AG33" i="2"/>
  <c r="AI33" i="2" s="1"/>
  <c r="AG37" i="2"/>
  <c r="U47" i="2"/>
  <c r="W48" i="2"/>
  <c r="U60" i="2"/>
  <c r="AG61" i="2"/>
  <c r="AI61" i="2" s="1"/>
  <c r="L66" i="2"/>
  <c r="Q70" i="2"/>
  <c r="W70" i="2" s="1"/>
  <c r="AG75" i="2"/>
  <c r="AG76" i="2"/>
  <c r="J85" i="2"/>
  <c r="L85" i="2"/>
  <c r="Q87" i="2"/>
  <c r="W87" i="2" s="1"/>
  <c r="Q89" i="2"/>
  <c r="W89" i="2" s="1"/>
  <c r="Q90" i="2"/>
  <c r="W90" i="2" s="1"/>
  <c r="U92" i="2"/>
  <c r="O15" i="2"/>
  <c r="W18" i="2"/>
  <c r="O18" i="2"/>
  <c r="W33" i="2"/>
  <c r="O34" i="2"/>
  <c r="O33" i="2"/>
  <c r="W53" i="2"/>
  <c r="W22" i="2"/>
  <c r="U22" i="2"/>
  <c r="V22" i="2" s="1"/>
  <c r="U53" i="2"/>
  <c r="V51" i="2" s="1"/>
  <c r="U7" i="2"/>
  <c r="V7" i="2" s="1"/>
  <c r="J9" i="2"/>
  <c r="J19" i="2"/>
  <c r="V67" i="2"/>
  <c r="V66" i="2"/>
  <c r="W17" i="2"/>
  <c r="O79" i="2"/>
  <c r="Q78" i="2"/>
  <c r="W78" i="2" s="1"/>
  <c r="O78" i="2"/>
  <c r="W6" i="2"/>
  <c r="W19" i="2"/>
  <c r="U24" i="2"/>
  <c r="J25" i="2"/>
  <c r="J24" i="2"/>
  <c r="O30" i="2"/>
  <c r="J51" i="2"/>
  <c r="U59" i="2"/>
  <c r="W59" i="2"/>
  <c r="I97" i="2"/>
  <c r="I96" i="2"/>
  <c r="J6" i="2"/>
  <c r="W11" i="2"/>
  <c r="W12" i="2"/>
  <c r="J22" i="2"/>
  <c r="V31" i="2"/>
  <c r="V30" i="2"/>
  <c r="J33" i="2"/>
  <c r="W35" i="2"/>
  <c r="U35" i="2"/>
  <c r="V33" i="2" s="1"/>
  <c r="U46" i="2"/>
  <c r="O52" i="2"/>
  <c r="W51" i="2"/>
  <c r="O51" i="2"/>
  <c r="AI28" i="2"/>
  <c r="N97" i="2"/>
  <c r="N96" i="2"/>
  <c r="O6" i="2"/>
  <c r="U9" i="2"/>
  <c r="O12" i="2"/>
  <c r="J21" i="2"/>
  <c r="W24" i="2"/>
  <c r="O25" i="2"/>
  <c r="AI44" i="2"/>
  <c r="W46" i="2"/>
  <c r="AG11" i="2"/>
  <c r="AG31" i="2"/>
  <c r="W39" i="2"/>
  <c r="U39" i="2"/>
  <c r="J40" i="2"/>
  <c r="J39" i="2"/>
  <c r="W13" i="2"/>
  <c r="U14" i="2"/>
  <c r="O16" i="2"/>
  <c r="W23" i="2"/>
  <c r="W28" i="2"/>
  <c r="O31" i="2"/>
  <c r="U37" i="2"/>
  <c r="W43" i="2"/>
  <c r="U55" i="2"/>
  <c r="U57" i="2"/>
  <c r="J57" i="2"/>
  <c r="O61" i="2"/>
  <c r="O60" i="2"/>
  <c r="AI26" i="2"/>
  <c r="U45" i="2"/>
  <c r="J46" i="2"/>
  <c r="O46" i="2"/>
  <c r="U48" i="2"/>
  <c r="J48" i="2"/>
  <c r="J54" i="2"/>
  <c r="AG72" i="2"/>
  <c r="O84" i="2"/>
  <c r="Q85" i="2"/>
  <c r="W85" i="2" s="1"/>
  <c r="J45" i="2"/>
  <c r="O54" i="2"/>
  <c r="W54" i="2"/>
  <c r="O67" i="2"/>
  <c r="AG81" i="2"/>
  <c r="U58" i="2"/>
  <c r="J69" i="2"/>
  <c r="L70" i="2"/>
  <c r="O45" i="2"/>
  <c r="J52" i="2"/>
  <c r="J55" i="2"/>
  <c r="J58" i="2"/>
  <c r="AI73" i="2"/>
  <c r="U74" i="2"/>
  <c r="L74" i="2"/>
  <c r="U10" i="2"/>
  <c r="U25" i="2"/>
  <c r="U40" i="2"/>
  <c r="W52" i="2"/>
  <c r="W57" i="2"/>
  <c r="AH66" i="2"/>
  <c r="Q80" i="2"/>
  <c r="J70" i="2"/>
  <c r="Q72" i="2"/>
  <c r="W72" i="2" s="1"/>
  <c r="U75" i="2"/>
  <c r="L76" i="2"/>
  <c r="Q77" i="2"/>
  <c r="U79" i="2"/>
  <c r="L82" i="2"/>
  <c r="U84" i="2"/>
  <c r="L87" i="2"/>
  <c r="J63" i="2"/>
  <c r="O66" i="2"/>
  <c r="Q69" i="2"/>
  <c r="W69" i="2" s="1"/>
  <c r="J73" i="2"/>
  <c r="U73" i="2"/>
  <c r="J75" i="2"/>
  <c r="J79" i="2"/>
  <c r="J84" i="2"/>
  <c r="O88" i="2"/>
  <c r="O90" i="2"/>
  <c r="U93" i="2"/>
  <c r="O94" i="2"/>
  <c r="J64" i="2"/>
  <c r="AI65" i="2"/>
  <c r="J72" i="2"/>
  <c r="L75" i="2"/>
  <c r="U77" i="2"/>
  <c r="U80" i="2"/>
  <c r="L84" i="2"/>
  <c r="AI84" i="2" s="1"/>
  <c r="O87" i="2"/>
  <c r="U69" i="2"/>
  <c r="J81" i="2"/>
  <c r="U89" i="2"/>
  <c r="U91" i="2"/>
  <c r="O73" i="2"/>
  <c r="U78" i="2"/>
  <c r="U61" i="2"/>
  <c r="U63" i="2"/>
  <c r="AI86" i="2" l="1"/>
  <c r="I100" i="2"/>
  <c r="L101" i="2" s="1"/>
  <c r="AI87" i="2"/>
  <c r="I101" i="2"/>
  <c r="L102" i="2" s="1"/>
  <c r="X63" i="2"/>
  <c r="X60" i="2"/>
  <c r="V87" i="2"/>
  <c r="AH16" i="2"/>
  <c r="AH88" i="2"/>
  <c r="V36" i="2"/>
  <c r="AH45" i="2"/>
  <c r="AI67" i="2"/>
  <c r="AI68" i="2"/>
  <c r="AH63" i="2"/>
  <c r="X67" i="2"/>
  <c r="AI66" i="2"/>
  <c r="V55" i="2"/>
  <c r="AI46" i="2"/>
  <c r="AJ45" i="2" s="1"/>
  <c r="AH46" i="2"/>
  <c r="AH78" i="2"/>
  <c r="X94" i="2"/>
  <c r="V27" i="2"/>
  <c r="AI93" i="2"/>
  <c r="AI71" i="2"/>
  <c r="X81" i="2"/>
  <c r="AH43" i="2"/>
  <c r="V13" i="2"/>
  <c r="V16" i="2"/>
  <c r="X37" i="2"/>
  <c r="AH85" i="2"/>
  <c r="AH87" i="2"/>
  <c r="X82" i="2"/>
  <c r="AH42" i="2"/>
  <c r="AI70" i="2"/>
  <c r="X64" i="2"/>
  <c r="AI79" i="2"/>
  <c r="AI90" i="2"/>
  <c r="AH64" i="2"/>
  <c r="AH37" i="2"/>
  <c r="AI95" i="2"/>
  <c r="X22" i="2"/>
  <c r="AH31" i="2"/>
  <c r="AH7" i="2"/>
  <c r="AH12" i="2"/>
  <c r="AI82" i="2"/>
  <c r="X61" i="2"/>
  <c r="AI91" i="2"/>
  <c r="X16" i="2"/>
  <c r="AH90" i="2"/>
  <c r="X36" i="2"/>
  <c r="AH79" i="2"/>
  <c r="AH94" i="2"/>
  <c r="AI15" i="2"/>
  <c r="AJ16" i="2" s="1"/>
  <c r="AI37" i="2"/>
  <c r="AH61" i="2"/>
  <c r="AH6" i="2"/>
  <c r="AH39" i="2"/>
  <c r="AH40" i="2"/>
  <c r="AI8" i="2"/>
  <c r="AJ6" i="2" s="1"/>
  <c r="X31" i="2"/>
  <c r="X85" i="2"/>
  <c r="AH19" i="2"/>
  <c r="AH70" i="2"/>
  <c r="V90" i="2"/>
  <c r="AH60" i="2"/>
  <c r="X84" i="2"/>
  <c r="AI81" i="2"/>
  <c r="X27" i="2"/>
  <c r="AI35" i="2"/>
  <c r="AJ33" i="2" s="1"/>
  <c r="X93" i="2"/>
  <c r="AH57" i="2"/>
  <c r="AH93" i="2"/>
  <c r="AI40" i="2"/>
  <c r="AJ39" i="2" s="1"/>
  <c r="AI76" i="2"/>
  <c r="AH67" i="2"/>
  <c r="X30" i="2"/>
  <c r="AH58" i="2"/>
  <c r="AH18" i="2"/>
  <c r="V18" i="2"/>
  <c r="AH84" i="2"/>
  <c r="V72" i="2"/>
  <c r="AI74" i="2"/>
  <c r="AH34" i="2"/>
  <c r="AI9" i="2"/>
  <c r="AH75" i="2"/>
  <c r="AI56" i="2"/>
  <c r="AJ54" i="2" s="1"/>
  <c r="AH91" i="2"/>
  <c r="AH69" i="2"/>
  <c r="AH55" i="2"/>
  <c r="AH51" i="2"/>
  <c r="AH28" i="2"/>
  <c r="AH13" i="2"/>
  <c r="AI52" i="2"/>
  <c r="AJ52" i="2" s="1"/>
  <c r="AI92" i="2"/>
  <c r="AH52" i="2"/>
  <c r="X48" i="2"/>
  <c r="AI88" i="2"/>
  <c r="AI57" i="2"/>
  <c r="AI25" i="2"/>
  <c r="X15" i="2"/>
  <c r="X66" i="2"/>
  <c r="X90" i="2"/>
  <c r="X91" i="2"/>
  <c r="F2" i="2"/>
  <c r="F2" i="3"/>
  <c r="F3" i="2"/>
  <c r="F3" i="3"/>
  <c r="AH27" i="2"/>
  <c r="AH15" i="2"/>
  <c r="X49" i="2"/>
  <c r="X46" i="2"/>
  <c r="AI38" i="2"/>
  <c r="AI27" i="2"/>
  <c r="AJ27" i="2" s="1"/>
  <c r="AH36" i="2"/>
  <c r="AH33" i="2"/>
  <c r="V54" i="2"/>
  <c r="AH76" i="2"/>
  <c r="AH25" i="2"/>
  <c r="AH24" i="2"/>
  <c r="AI18" i="2"/>
  <c r="AJ18" i="2" s="1"/>
  <c r="AH49" i="2"/>
  <c r="X87" i="2"/>
  <c r="AI78" i="2"/>
  <c r="AI89" i="2"/>
  <c r="AI75" i="2"/>
  <c r="AH48" i="2"/>
  <c r="AI50" i="2"/>
  <c r="AI12" i="2"/>
  <c r="AJ13" i="2" s="1"/>
  <c r="V43" i="2"/>
  <c r="X88" i="2"/>
  <c r="X42" i="2"/>
  <c r="X9" i="2"/>
  <c r="V81" i="2"/>
  <c r="V42" i="2"/>
  <c r="AI10" i="2"/>
  <c r="X45" i="2"/>
  <c r="V28" i="2"/>
  <c r="X28" i="2"/>
  <c r="AH22" i="2"/>
  <c r="AI23" i="2"/>
  <c r="AH54" i="2"/>
  <c r="AH21" i="2"/>
  <c r="AI94" i="2"/>
  <c r="AI83" i="2"/>
  <c r="V52" i="2"/>
  <c r="V91" i="2"/>
  <c r="V6" i="2"/>
  <c r="X21" i="2"/>
  <c r="V94" i="2"/>
  <c r="V93" i="2"/>
  <c r="V60" i="2"/>
  <c r="V61" i="2"/>
  <c r="AH82" i="2"/>
  <c r="AH81" i="2"/>
  <c r="V58" i="2"/>
  <c r="V57" i="2"/>
  <c r="V37" i="2"/>
  <c r="V9" i="2"/>
  <c r="V10" i="2"/>
  <c r="V34" i="2"/>
  <c r="AI11" i="2"/>
  <c r="AJ60" i="2"/>
  <c r="AJ61" i="2"/>
  <c r="AH72" i="2"/>
  <c r="AH73" i="2"/>
  <c r="V45" i="2"/>
  <c r="V46" i="2"/>
  <c r="AI31" i="2"/>
  <c r="AH10" i="2"/>
  <c r="V69" i="2"/>
  <c r="V70" i="2"/>
  <c r="X57" i="2"/>
  <c r="X58" i="2"/>
  <c r="X10" i="2"/>
  <c r="AJ46" i="2"/>
  <c r="V88" i="2"/>
  <c r="AH9" i="2"/>
  <c r="X69" i="2"/>
  <c r="X70" i="2"/>
  <c r="W77" i="2"/>
  <c r="AI77" i="2"/>
  <c r="AJ42" i="2"/>
  <c r="AJ43" i="2"/>
  <c r="V78" i="2"/>
  <c r="V79" i="2"/>
  <c r="X25" i="2"/>
  <c r="X24" i="2"/>
  <c r="W80" i="2"/>
  <c r="X79" i="2" s="1"/>
  <c r="AI80" i="2"/>
  <c r="AI72" i="2"/>
  <c r="V73" i="2"/>
  <c r="V40" i="2"/>
  <c r="V39" i="2"/>
  <c r="X51" i="2"/>
  <c r="X52" i="2"/>
  <c r="X43" i="2"/>
  <c r="X6" i="2"/>
  <c r="X7" i="2"/>
  <c r="X34" i="2"/>
  <c r="X33" i="2"/>
  <c r="V21" i="2"/>
  <c r="V64" i="2"/>
  <c r="V63" i="2"/>
  <c r="V75" i="2"/>
  <c r="V76" i="2"/>
  <c r="L96" i="2"/>
  <c r="K97" i="2" s="1"/>
  <c r="V48" i="2"/>
  <c r="V49" i="2"/>
  <c r="AI85" i="2"/>
  <c r="AJ85" i="2" s="1"/>
  <c r="AH30" i="2"/>
  <c r="V12" i="2"/>
  <c r="V85" i="2"/>
  <c r="V84" i="2"/>
  <c r="AJ63" i="2"/>
  <c r="AJ64" i="2"/>
  <c r="X72" i="2"/>
  <c r="X73" i="2"/>
  <c r="AI69" i="2"/>
  <c r="X54" i="2"/>
  <c r="X55" i="2"/>
  <c r="X40" i="2"/>
  <c r="X39" i="2"/>
  <c r="X12" i="2"/>
  <c r="X13" i="2"/>
  <c r="V24" i="2"/>
  <c r="V25" i="2"/>
  <c r="X18" i="2"/>
  <c r="X19" i="2"/>
  <c r="AJ66" i="2" l="1"/>
  <c r="AJ67" i="2"/>
  <c r="AJ15" i="2"/>
  <c r="AJ19" i="2"/>
  <c r="AJ34" i="2"/>
  <c r="AJ91" i="2"/>
  <c r="AJ51" i="2"/>
  <c r="AJ40" i="2"/>
  <c r="AJ36" i="2"/>
  <c r="AJ12" i="2"/>
  <c r="AJ28" i="2"/>
  <c r="AJ90" i="2"/>
  <c r="AJ7" i="2"/>
  <c r="AJ48" i="2"/>
  <c r="AJ57" i="2"/>
  <c r="AJ58" i="2"/>
  <c r="AJ49" i="2"/>
  <c r="AJ21" i="2"/>
  <c r="AJ37" i="2"/>
  <c r="AJ88" i="2"/>
  <c r="AJ87" i="2"/>
  <c r="AJ22" i="2"/>
  <c r="AJ24" i="2"/>
  <c r="AJ55" i="2"/>
  <c r="AJ25" i="2"/>
  <c r="G3" i="3"/>
  <c r="AJ79" i="2"/>
  <c r="AJ10" i="2"/>
  <c r="AJ78" i="2"/>
  <c r="AJ9" i="2"/>
  <c r="G2" i="3"/>
  <c r="G3" i="2"/>
  <c r="G2" i="2"/>
  <c r="AJ82" i="2"/>
  <c r="AJ81" i="2"/>
  <c r="AJ93" i="2"/>
  <c r="AJ94" i="2"/>
  <c r="AJ84" i="2"/>
  <c r="X75" i="2"/>
  <c r="X76" i="2"/>
  <c r="AJ30" i="2"/>
  <c r="AJ31" i="2"/>
  <c r="AJ69" i="2"/>
  <c r="AJ70" i="2"/>
  <c r="X78" i="2"/>
  <c r="AJ72" i="2"/>
  <c r="AJ73" i="2"/>
  <c r="AJ76" i="2"/>
  <c r="AJ75" i="2"/>
</calcChain>
</file>

<file path=xl/comments1.xml><?xml version="1.0" encoding="utf-8"?>
<comments xmlns="http://schemas.openxmlformats.org/spreadsheetml/2006/main">
  <authors>
    <author>Moure Abelenda, Alejandro</author>
  </authors>
  <commentList>
    <comment ref="K65" authorId="0" shapeId="0">
      <text>
        <r>
          <rPr>
            <b/>
            <sz val="9"/>
            <color indexed="81"/>
            <rFont val="Tahoma"/>
            <family val="2"/>
          </rPr>
          <t>Moure Abelenda, Alejandro:</t>
        </r>
        <r>
          <rPr>
            <sz val="9"/>
            <color indexed="81"/>
            <rFont val="Tahoma"/>
            <family val="2"/>
          </rPr>
          <t xml:space="preserve">
IT IS IMPORTANT TO MENTION THAT NOT ALL THE PVWD WAS TRANSFERRED BECAUSE OF THE LOSSES. SOME MATERIAL REMAINS STUCK TO THE WALLS OF THE TUBE AND LID.</t>
        </r>
      </text>
    </comment>
  </commentList>
</comments>
</file>

<file path=xl/sharedStrings.xml><?xml version="1.0" encoding="utf-8"?>
<sst xmlns="http://schemas.openxmlformats.org/spreadsheetml/2006/main" count="682" uniqueCount="107">
  <si>
    <t>PVWD</t>
  </si>
  <si>
    <t>Average</t>
  </si>
  <si>
    <t>St. Deviation</t>
  </si>
  <si>
    <t>DM mixture/(%)</t>
  </si>
  <si>
    <t>Lid/(g)</t>
  </si>
  <si>
    <t>TOTAL THEORETICAL</t>
  </si>
  <si>
    <t>Filter/(g)</t>
  </si>
  <si>
    <t>Filter+Alum.boat/(g)</t>
  </si>
  <si>
    <t>TOTAL EXPERIMENTAL</t>
  </si>
  <si>
    <t>Experimental</t>
  </si>
  <si>
    <t>Theoretical</t>
  </si>
  <si>
    <t>N</t>
  </si>
  <si>
    <t>Sample</t>
  </si>
  <si>
    <t>Incubation time/(hours)</t>
  </si>
  <si>
    <t>Acidification agent</t>
  </si>
  <si>
    <t>Replicate</t>
  </si>
  <si>
    <t>Tube/(g)</t>
  </si>
  <si>
    <t>ave/stdev</t>
  </si>
  <si>
    <t>Acid. Agent/(g)</t>
  </si>
  <si>
    <t>total</t>
  </si>
  <si>
    <t>only lid</t>
  </si>
  <si>
    <t>after blending</t>
  </si>
  <si>
    <t>WI material/(g)</t>
  </si>
  <si>
    <t>WS extract/(g)</t>
  </si>
  <si>
    <t>dried</t>
  </si>
  <si>
    <t>before used</t>
  </si>
  <si>
    <t>after used</t>
  </si>
  <si>
    <t>WS material/(g)</t>
  </si>
  <si>
    <t>WI material</t>
  </si>
  <si>
    <t>WS extract</t>
  </si>
  <si>
    <r>
      <t>6.29 mol H</t>
    </r>
    <r>
      <rPr>
        <sz val="11"/>
        <color theme="1"/>
        <rFont val="Calibri"/>
        <family val="2"/>
      </rPr>
      <t>⁺</t>
    </r>
    <r>
      <rPr>
        <sz val="11"/>
        <color theme="1"/>
        <rFont val="Calibri"/>
        <family val="2"/>
        <scheme val="minor"/>
      </rPr>
      <t>-H</t>
    </r>
    <r>
      <rPr>
        <sz val="11"/>
        <color theme="1"/>
        <rFont val="Calibri"/>
        <family val="2"/>
      </rPr>
      <t>₂</t>
    </r>
    <r>
      <rPr>
        <sz val="11"/>
        <color theme="1"/>
        <rFont val="Calibri"/>
        <family val="2"/>
        <scheme val="minor"/>
      </rPr>
      <t>SO</t>
    </r>
    <r>
      <rPr>
        <sz val="11"/>
        <color theme="1"/>
        <rFont val="Calibri"/>
        <family val="2"/>
      </rPr>
      <t>₄</t>
    </r>
    <r>
      <rPr>
        <sz val="11"/>
        <color theme="1"/>
        <rFont val="Calibri"/>
        <family val="2"/>
        <scheme val="minor"/>
      </rPr>
      <t>/kg WBA</t>
    </r>
  </si>
  <si>
    <r>
      <t>0.12 mol H</t>
    </r>
    <r>
      <rPr>
        <sz val="11"/>
        <color theme="1"/>
        <rFont val="Calibri"/>
        <family val="2"/>
      </rPr>
      <t>⁺</t>
    </r>
    <r>
      <rPr>
        <sz val="11"/>
        <color theme="1"/>
        <rFont val="Calibri"/>
        <family val="2"/>
        <scheme val="minor"/>
      </rPr>
      <t>-H</t>
    </r>
    <r>
      <rPr>
        <sz val="11"/>
        <color theme="1"/>
        <rFont val="Calibri"/>
        <family val="2"/>
      </rPr>
      <t>₂</t>
    </r>
    <r>
      <rPr>
        <sz val="11"/>
        <color theme="1"/>
        <rFont val="Calibri"/>
        <family val="2"/>
        <scheme val="minor"/>
      </rPr>
      <t>SO</t>
    </r>
    <r>
      <rPr>
        <sz val="11"/>
        <color theme="1"/>
        <rFont val="Calibri"/>
        <family val="2"/>
      </rPr>
      <t>₄</t>
    </r>
    <r>
      <rPr>
        <sz val="11"/>
        <color theme="1"/>
        <rFont val="Calibri"/>
        <family val="2"/>
        <scheme val="minor"/>
      </rPr>
      <t>/kg PVWD</t>
    </r>
  </si>
  <si>
    <r>
      <t>15.21 mol H</t>
    </r>
    <r>
      <rPr>
        <sz val="11"/>
        <color theme="1"/>
        <rFont val="Calibri"/>
        <family val="2"/>
      </rPr>
      <t>⁺</t>
    </r>
    <r>
      <rPr>
        <sz val="11"/>
        <color theme="1"/>
        <rFont val="Calibri"/>
        <family val="2"/>
        <scheme val="minor"/>
      </rPr>
      <t>-HCl/kg WBA</t>
    </r>
  </si>
  <si>
    <r>
      <t>0.19 mol H</t>
    </r>
    <r>
      <rPr>
        <sz val="11"/>
        <color theme="1"/>
        <rFont val="Calibri"/>
        <family val="2"/>
      </rPr>
      <t>⁺</t>
    </r>
    <r>
      <rPr>
        <sz val="11"/>
        <color theme="1"/>
        <rFont val="Calibri"/>
        <family val="2"/>
        <scheme val="minor"/>
      </rPr>
      <t>-HCl/kg PVWD</t>
    </r>
  </si>
  <si>
    <r>
      <t>11.97 mol H</t>
    </r>
    <r>
      <rPr>
        <sz val="11"/>
        <color theme="1"/>
        <rFont val="Calibri"/>
        <family val="2"/>
      </rPr>
      <t>⁺</t>
    </r>
    <r>
      <rPr>
        <sz val="11"/>
        <color theme="1"/>
        <rFont val="Calibri"/>
        <family val="2"/>
        <scheme val="minor"/>
      </rPr>
      <t>-HNO</t>
    </r>
    <r>
      <rPr>
        <sz val="11"/>
        <color theme="1"/>
        <rFont val="Calibri"/>
        <family val="2"/>
      </rPr>
      <t>₃</t>
    </r>
    <r>
      <rPr>
        <sz val="11"/>
        <color theme="1"/>
        <rFont val="Calibri"/>
        <family val="2"/>
        <scheme val="minor"/>
      </rPr>
      <t>/kg WBA</t>
    </r>
  </si>
  <si>
    <r>
      <t>0.14 mol H</t>
    </r>
    <r>
      <rPr>
        <sz val="11"/>
        <color theme="1"/>
        <rFont val="Calibri"/>
        <family val="2"/>
      </rPr>
      <t>⁺</t>
    </r>
    <r>
      <rPr>
        <sz val="11"/>
        <color theme="1"/>
        <rFont val="Calibri"/>
        <family val="2"/>
        <scheme val="minor"/>
      </rPr>
      <t>-HNO</t>
    </r>
    <r>
      <rPr>
        <sz val="11"/>
        <color theme="1"/>
        <rFont val="Calibri"/>
        <family val="2"/>
      </rPr>
      <t>₃</t>
    </r>
    <r>
      <rPr>
        <sz val="11"/>
        <color theme="1"/>
        <rFont val="Calibri"/>
        <family val="2"/>
        <scheme val="minor"/>
      </rPr>
      <t>/kg PVWD</t>
    </r>
  </si>
  <si>
    <r>
      <t>0.16 mol H</t>
    </r>
    <r>
      <rPr>
        <sz val="11"/>
        <color theme="1"/>
        <rFont val="Calibri"/>
        <family val="2"/>
      </rPr>
      <t>⁺</t>
    </r>
    <r>
      <rPr>
        <sz val="11"/>
        <color theme="1"/>
        <rFont val="Calibri"/>
        <family val="2"/>
        <scheme val="minor"/>
      </rPr>
      <t>-CH</t>
    </r>
    <r>
      <rPr>
        <sz val="11"/>
        <color theme="1"/>
        <rFont val="Calibri"/>
        <family val="2"/>
      </rPr>
      <t>₃</t>
    </r>
    <r>
      <rPr>
        <sz val="11"/>
        <color theme="1"/>
        <rFont val="Calibri"/>
        <family val="2"/>
        <scheme val="minor"/>
      </rPr>
      <t>CHCOOH/kg WBA</t>
    </r>
  </si>
  <si>
    <r>
      <t>0.03 mol H</t>
    </r>
    <r>
      <rPr>
        <sz val="11"/>
        <color theme="1"/>
        <rFont val="Calibri"/>
        <family val="2"/>
      </rPr>
      <t>⁺</t>
    </r>
    <r>
      <rPr>
        <sz val="11"/>
        <color theme="1"/>
        <rFont val="Calibri"/>
        <family val="2"/>
        <scheme val="minor"/>
      </rPr>
      <t>-CH</t>
    </r>
    <r>
      <rPr>
        <sz val="11"/>
        <color theme="1"/>
        <rFont val="Calibri"/>
        <family val="2"/>
      </rPr>
      <t>₃</t>
    </r>
    <r>
      <rPr>
        <sz val="11"/>
        <color theme="1"/>
        <rFont val="Calibri"/>
        <family val="2"/>
        <scheme val="minor"/>
      </rPr>
      <t>CHCOOH/kg PVWD</t>
    </r>
  </si>
  <si>
    <r>
      <t>0 mol H</t>
    </r>
    <r>
      <rPr>
        <sz val="11"/>
        <color theme="1"/>
        <rFont val="Calibri"/>
        <family val="2"/>
      </rPr>
      <t>⁺</t>
    </r>
    <r>
      <rPr>
        <sz val="11"/>
        <color theme="1"/>
        <rFont val="Calibri"/>
        <family val="2"/>
        <scheme val="minor"/>
      </rPr>
      <t>/kg WBA</t>
    </r>
  </si>
  <si>
    <r>
      <t>0 mol H</t>
    </r>
    <r>
      <rPr>
        <sz val="11"/>
        <color theme="1"/>
        <rFont val="Calibri"/>
        <family val="2"/>
      </rPr>
      <t>⁺</t>
    </r>
    <r>
      <rPr>
        <sz val="11"/>
        <color theme="1"/>
        <rFont val="Calibri"/>
        <family val="2"/>
        <scheme val="minor"/>
      </rPr>
      <t>/kg PVWD</t>
    </r>
  </si>
  <si>
    <r>
      <t>H</t>
    </r>
    <r>
      <rPr>
        <sz val="11"/>
        <color theme="1"/>
        <rFont val="Calibri"/>
        <family val="2"/>
      </rPr>
      <t>₂</t>
    </r>
    <r>
      <rPr>
        <sz val="11"/>
        <color theme="1"/>
        <rFont val="Calibri"/>
        <family val="2"/>
        <scheme val="minor"/>
      </rPr>
      <t>SO</t>
    </r>
    <r>
      <rPr>
        <sz val="11"/>
        <color theme="1"/>
        <rFont val="Calibri"/>
        <family val="2"/>
      </rPr>
      <t>₄</t>
    </r>
  </si>
  <si>
    <t>HCl</t>
  </si>
  <si>
    <r>
      <t>HNO</t>
    </r>
    <r>
      <rPr>
        <sz val="11"/>
        <color theme="1"/>
        <rFont val="Calibri"/>
        <family val="2"/>
      </rPr>
      <t>₃</t>
    </r>
  </si>
  <si>
    <r>
      <t>CH</t>
    </r>
    <r>
      <rPr>
        <sz val="11"/>
        <color theme="1"/>
        <rFont val="Calibri"/>
        <family val="2"/>
      </rPr>
      <t>₃</t>
    </r>
    <r>
      <rPr>
        <sz val="11"/>
        <color theme="1"/>
        <rFont val="Calibri"/>
        <family val="2"/>
        <scheme val="minor"/>
      </rPr>
      <t>CH(OH)COOH</t>
    </r>
  </si>
  <si>
    <t>Extractant</t>
  </si>
  <si>
    <t>hydrochloric</t>
  </si>
  <si>
    <t>nitric</t>
  </si>
  <si>
    <t>lactic</t>
  </si>
  <si>
    <t>blank</t>
  </si>
  <si>
    <t>96 BEFORE</t>
  </si>
  <si>
    <t>96 Before blending</t>
  </si>
  <si>
    <t>total/(g)</t>
  </si>
  <si>
    <t>96 AFTER</t>
  </si>
  <si>
    <t>ABaB + DBa</t>
  </si>
  <si>
    <t>96 After blending</t>
  </si>
  <si>
    <t>St. Devitation</t>
  </si>
  <si>
    <t>SAMPLE</t>
  </si>
  <si>
    <t>Extract/(g)</t>
  </si>
  <si>
    <t>DBa</t>
  </si>
  <si>
    <t>0.12 mmol H+-H2SO4/g DBa</t>
  </si>
  <si>
    <t>0.19 mol HCl/kg DBa</t>
  </si>
  <si>
    <t>0.14 mmol H+-HNO3/g DBa</t>
  </si>
  <si>
    <t>0.03 mmol H+-CH3CHCOOH/g DBa</t>
  </si>
  <si>
    <t>0 mol H+/kg DBa</t>
  </si>
  <si>
    <t>PVWD/(g)</t>
  </si>
  <si>
    <t>DM PVWD/(%)</t>
  </si>
  <si>
    <t>DM WBA/(%)</t>
  </si>
  <si>
    <t>WBA/(g)</t>
  </si>
  <si>
    <t>PVWD acid/(g)</t>
  </si>
  <si>
    <t>St. Dev.</t>
  </si>
  <si>
    <t>WI material of WBA</t>
  </si>
  <si>
    <t>Before blending</t>
  </si>
  <si>
    <t>After belnding</t>
  </si>
  <si>
    <t>Dose</t>
  </si>
  <si>
    <t>Anova: Two-Factor With Replication</t>
  </si>
  <si>
    <t>SUMMARY</t>
  </si>
  <si>
    <t>Total</t>
  </si>
  <si>
    <t>15.21 mol H⁺-HCl/kg WBA</t>
  </si>
  <si>
    <t>6.29 mol H⁺-H₂SO₄/kg WBA</t>
  </si>
  <si>
    <t>Count</t>
  </si>
  <si>
    <t>Sum</t>
  </si>
  <si>
    <t>Variance</t>
  </si>
  <si>
    <t>11.97 mol H⁺-HNO₃/kg WBA</t>
  </si>
  <si>
    <t>0.16 mol H⁺-CH₃CHCOOH/kg WBA</t>
  </si>
  <si>
    <t>0 mol H⁺/kg WBA</t>
  </si>
  <si>
    <t>ANOVA</t>
  </si>
  <si>
    <t>Source of Variation</t>
  </si>
  <si>
    <t>SS</t>
  </si>
  <si>
    <t>df</t>
  </si>
  <si>
    <t>MS</t>
  </si>
  <si>
    <t>F</t>
  </si>
  <si>
    <t>P-value</t>
  </si>
  <si>
    <t>F crit</t>
  </si>
  <si>
    <t>Columns</t>
  </si>
  <si>
    <t>Interaction</t>
  </si>
  <si>
    <t>Within</t>
  </si>
  <si>
    <t>WS extract of WBA</t>
  </si>
  <si>
    <t>WI material of PVWD</t>
  </si>
  <si>
    <t>WS extract of PVWD</t>
  </si>
  <si>
    <t>Total blend/(g)</t>
  </si>
  <si>
    <t>WBA+PVWD</t>
  </si>
  <si>
    <t>WFA+PVWD</t>
  </si>
  <si>
    <t>Experiments</t>
  </si>
  <si>
    <t>WBA</t>
  </si>
  <si>
    <t>sulfuric</t>
  </si>
  <si>
    <t>control</t>
  </si>
  <si>
    <t>This 50-mL flask was broken. It broke at the start of the experiment, when trying to mix the content. Because it was broken, it lost most of the liquid, so no extraction was possible. Only the solid (precipitated lactic acid and ashes while the samples spend 2 days in the fridge) could be analysed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</si>
</sst>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FF0000"/>
      <name val="Calibri"/>
      <family val="2"/>
      <scheme val="minor"/>
    </font>
    <font>
      <sz val="11"/>
      <color theme="1"/>
      <name val="Calibri"/>
      <family val="2"/>
    </font>
    <font>
      <sz val="11"/>
      <name val="Calibri"/>
      <family val="2"/>
      <scheme val="minor"/>
    </font>
    <font>
      <b/>
      <sz val="9"/>
      <color indexed="81"/>
      <name val="Tahoma"/>
      <family val="2"/>
    </font>
    <font>
      <sz val="9"/>
      <color indexed="81"/>
      <name val="Tahoma"/>
      <family val="2"/>
    </font>
    <font>
      <i/>
      <sz val="10"/>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4">
    <border>
      <left/>
      <right/>
      <top/>
      <bottom/>
      <diagonal/>
    </border>
    <border>
      <left/>
      <right/>
      <top/>
      <bottom style="medium">
        <color indexed="18"/>
      </bottom>
      <diagonal/>
    </border>
    <border>
      <left/>
      <right/>
      <top style="medium">
        <color indexed="64"/>
      </top>
      <bottom style="thin">
        <color indexed="64"/>
      </bottom>
      <diagonal/>
    </border>
    <border>
      <left/>
      <right/>
      <top/>
      <bottom style="medium">
        <color indexed="64"/>
      </bottom>
      <diagonal/>
    </border>
  </borders>
  <cellStyleXfs count="1">
    <xf numFmtId="0" fontId="0" fillId="0" borderId="0"/>
  </cellStyleXfs>
  <cellXfs count="31">
    <xf numFmtId="0" fontId="0" fillId="0" borderId="0" xfId="0"/>
    <xf numFmtId="0" fontId="0" fillId="0" borderId="0" xfId="0" applyAlignment="1"/>
    <xf numFmtId="0" fontId="0" fillId="0" borderId="0" xfId="0" applyAlignment="1">
      <alignment horizontal="center"/>
    </xf>
    <xf numFmtId="0" fontId="0" fillId="0" borderId="0" xfId="0" applyAlignment="1">
      <alignment vertical="center" wrapText="1"/>
    </xf>
    <xf numFmtId="0" fontId="0" fillId="0" borderId="0" xfId="0" applyFill="1"/>
    <xf numFmtId="0" fontId="6" fillId="0" borderId="1" xfId="0" applyFont="1" applyFill="1" applyBorder="1" applyAlignment="1">
      <alignment horizontal="right"/>
    </xf>
    <xf numFmtId="0" fontId="0" fillId="0" borderId="0" xfId="0" applyFill="1" applyBorder="1" applyAlignment="1"/>
    <xf numFmtId="0" fontId="7" fillId="0" borderId="2" xfId="0" applyFont="1" applyFill="1" applyBorder="1" applyAlignment="1">
      <alignment horizontal="center"/>
    </xf>
    <xf numFmtId="0" fontId="0" fillId="2" borderId="0" xfId="0" applyFill="1" applyBorder="1" applyAlignment="1"/>
    <xf numFmtId="0" fontId="0" fillId="0" borderId="3" xfId="0" applyFill="1" applyBorder="1" applyAlignment="1"/>
    <xf numFmtId="2" fontId="0" fillId="0" borderId="0" xfId="0" applyNumberFormat="1"/>
    <xf numFmtId="2" fontId="0" fillId="0" borderId="0" xfId="0" applyNumberFormat="1" applyFill="1"/>
    <xf numFmtId="2" fontId="0" fillId="0" borderId="0" xfId="0" applyNumberFormat="1" applyFill="1" applyAlignment="1">
      <alignment vertical="center" wrapText="1"/>
    </xf>
    <xf numFmtId="2" fontId="3" fillId="0" borderId="0" xfId="0" applyNumberFormat="1" applyFont="1" applyFill="1"/>
    <xf numFmtId="2" fontId="0" fillId="0" borderId="0" xfId="0" applyNumberFormat="1" applyFill="1" applyAlignment="1">
      <alignment vertical="center"/>
    </xf>
    <xf numFmtId="2" fontId="0" fillId="0" borderId="0" xfId="0" applyNumberFormat="1" applyFill="1" applyAlignment="1">
      <alignment horizontal="center"/>
    </xf>
    <xf numFmtId="0" fontId="0" fillId="3" borderId="0" xfId="0" applyFill="1"/>
    <xf numFmtId="2" fontId="0" fillId="3" borderId="0" xfId="0" applyNumberFormat="1" applyFill="1"/>
    <xf numFmtId="2" fontId="0" fillId="3" borderId="0" xfId="0" applyNumberFormat="1" applyFill="1" applyAlignment="1">
      <alignment vertical="center" wrapText="1"/>
    </xf>
    <xf numFmtId="2" fontId="3" fillId="3" borderId="0" xfId="0" applyNumberFormat="1" applyFont="1" applyFill="1"/>
    <xf numFmtId="2" fontId="1" fillId="3" borderId="0" xfId="0" applyNumberFormat="1" applyFont="1" applyFill="1"/>
    <xf numFmtId="2" fontId="1" fillId="0" borderId="0" xfId="0" applyNumberFormat="1" applyFont="1" applyFill="1"/>
    <xf numFmtId="2" fontId="0" fillId="0" borderId="0" xfId="0" applyNumberFormat="1" applyAlignment="1">
      <alignment horizontal="center" wrapText="1"/>
    </xf>
    <xf numFmtId="2" fontId="0" fillId="0" borderId="0" xfId="0" applyNumberForma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3" borderId="0" xfId="0" applyFill="1" applyAlignment="1">
      <alignment horizontal="center" vertical="center" wrapText="1"/>
    </xf>
    <xf numFmtId="0" fontId="0" fillId="0" borderId="0" xfId="0" applyFill="1" applyAlignment="1">
      <alignment horizontal="center" vertical="center" wrapText="1"/>
    </xf>
    <xf numFmtId="2" fontId="0" fillId="3" borderId="0" xfId="0" applyNumberFormat="1" applyFill="1" applyAlignment="1">
      <alignment horizontal="center" vertical="center" wrapText="1"/>
    </xf>
    <xf numFmtId="2" fontId="0" fillId="0" borderId="0" xfId="0" applyNumberFormat="1" applyFill="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THEORETICAL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'Mass WBA'!$E$6:$E$8</c:f>
              <c:strCache>
                <c:ptCount val="3"/>
                <c:pt idx="0">
                  <c:v>6.29 mol H⁺-H₂SO₄/kg WBA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('[1]Mass ABaB'!$Y$7,'[1]Mass ABaB'!$Y$22,'[1]Mass ABaB'!$Y$37,'[1]Mass ABaB'!$Y$52,'[1]Mass ABaB'!$Y$67,'[1]Mass ABaB'!$Y$82)</c:f>
                <c:numCache>
                  <c:formatCode>General</c:formatCode>
                  <c:ptCount val="6"/>
                  <c:pt idx="0">
                    <c:v>3.0889885393280567E-2</c:v>
                  </c:pt>
                  <c:pt idx="1">
                    <c:v>2.5600493609563929E-2</c:v>
                  </c:pt>
                  <c:pt idx="2">
                    <c:v>2.2894399216037104E-2</c:v>
                  </c:pt>
                  <c:pt idx="3">
                    <c:v>1.8407913483427144E-2</c:v>
                  </c:pt>
                  <c:pt idx="4">
                    <c:v>0.19675865712813234</c:v>
                  </c:pt>
                  <c:pt idx="5">
                    <c:v>0.19583531000310103</c:v>
                  </c:pt>
                </c:numCache>
              </c:numRef>
            </c:plus>
            <c:minus>
              <c:numRef>
                <c:f>('[1]Mass ABaB'!$Y$7,'[1]Mass ABaB'!$Y$22,'[1]Mass ABaB'!$Y$37,'[1]Mass ABaB'!$Y$52,'[1]Mass ABaB'!$Y$67,'[1]Mass ABaB'!$Y$82)</c:f>
                <c:numCache>
                  <c:formatCode>General</c:formatCode>
                  <c:ptCount val="6"/>
                  <c:pt idx="0">
                    <c:v>3.0889885393280567E-2</c:v>
                  </c:pt>
                  <c:pt idx="1">
                    <c:v>2.5600493609563929E-2</c:v>
                  </c:pt>
                  <c:pt idx="2">
                    <c:v>2.2894399216037104E-2</c:v>
                  </c:pt>
                  <c:pt idx="3">
                    <c:v>1.8407913483427144E-2</c:v>
                  </c:pt>
                  <c:pt idx="4">
                    <c:v>0.19675865712813234</c:v>
                  </c:pt>
                  <c:pt idx="5">
                    <c:v>0.19583531000310103</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WBA'!$X$6,'Mass WBA'!$X$21,'Mass WBA'!$X$36,'Mass WBA'!$X$51,'Mass WBA'!$X$66,'Mass WBA'!$X$81)</c:f>
              <c:numCache>
                <c:formatCode>0.00</c:formatCode>
                <c:ptCount val="6"/>
                <c:pt idx="0">
                  <c:v>10.6497616</c:v>
                </c:pt>
                <c:pt idx="1">
                  <c:v>10.692267833333332</c:v>
                </c:pt>
                <c:pt idx="2">
                  <c:v>10.679392566666666</c:v>
                </c:pt>
                <c:pt idx="3">
                  <c:v>10.675493133333333</c:v>
                </c:pt>
                <c:pt idx="4">
                  <c:v>43.916948906666654</c:v>
                </c:pt>
                <c:pt idx="5">
                  <c:v>44.104381456666665</c:v>
                </c:pt>
              </c:numCache>
            </c:numRef>
          </c:yVal>
          <c:smooth val="0"/>
          <c:extLst>
            <c:ext xmlns:c16="http://schemas.microsoft.com/office/drawing/2014/chart" uri="{C3380CC4-5D6E-409C-BE32-E72D297353CC}">
              <c16:uniqueId val="{00000000-87C1-49D8-921E-32ADAFF5DBCF}"/>
            </c:ext>
          </c:extLst>
        </c:ser>
        <c:ser>
          <c:idx val="1"/>
          <c:order val="1"/>
          <c:tx>
            <c:strRef>
              <c:f>'Mass WBA'!$E$9:$E$11</c:f>
              <c:strCache>
                <c:ptCount val="3"/>
                <c:pt idx="0">
                  <c:v>15.21 mol H⁺-HCl/kg WBA</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('[1]Mass ABaB'!$Y$10,'[1]Mass ABaB'!$Y$25,'[1]Mass ABaB'!$Y$40,'[1]Mass ABaB'!$Y$55,'[1]Mass ABaB'!$Y$70,'[1]Mass ABaB'!$Y$85)</c:f>
                <c:numCache>
                  <c:formatCode>General</c:formatCode>
                  <c:ptCount val="6"/>
                  <c:pt idx="0">
                    <c:v>2.488818791803192E-2</c:v>
                  </c:pt>
                  <c:pt idx="1">
                    <c:v>1.1808793548170934E-2</c:v>
                  </c:pt>
                  <c:pt idx="2">
                    <c:v>4.530523489829856E-2</c:v>
                  </c:pt>
                  <c:pt idx="3">
                    <c:v>4.2578603190923756E-2</c:v>
                  </c:pt>
                  <c:pt idx="4">
                    <c:v>0.46813504604492734</c:v>
                  </c:pt>
                  <c:pt idx="5">
                    <c:v>0.20702861413433071</c:v>
                  </c:pt>
                </c:numCache>
              </c:numRef>
            </c:plus>
            <c:minus>
              <c:numRef>
                <c:f>('[1]Mass ABaB'!$Y$10,'[1]Mass ABaB'!$Y$25,'[1]Mass ABaB'!$Y$40,'[1]Mass ABaB'!$Y$55,'[1]Mass ABaB'!$Y$70,'[1]Mass ABaB'!$Y$85)</c:f>
                <c:numCache>
                  <c:formatCode>General</c:formatCode>
                  <c:ptCount val="6"/>
                  <c:pt idx="0">
                    <c:v>2.488818791803192E-2</c:v>
                  </c:pt>
                  <c:pt idx="1">
                    <c:v>1.1808793548170934E-2</c:v>
                  </c:pt>
                  <c:pt idx="2">
                    <c:v>4.530523489829856E-2</c:v>
                  </c:pt>
                  <c:pt idx="3">
                    <c:v>4.2578603190923756E-2</c:v>
                  </c:pt>
                  <c:pt idx="4">
                    <c:v>0.46813504604492734</c:v>
                  </c:pt>
                  <c:pt idx="5">
                    <c:v>0.20702861413433071</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WBA'!$X$9,'Mass WBA'!$X$24,'Mass WBA'!$X$39,'Mass WBA'!$X$54,'Mass WBA'!$X$69,'Mass WBA'!$X$84)</c:f>
              <c:numCache>
                <c:formatCode>0.00</c:formatCode>
                <c:ptCount val="6"/>
                <c:pt idx="0">
                  <c:v>10.505402766666666</c:v>
                </c:pt>
                <c:pt idx="1">
                  <c:v>10.544788966666664</c:v>
                </c:pt>
                <c:pt idx="2">
                  <c:v>10.540273099999999</c:v>
                </c:pt>
                <c:pt idx="3">
                  <c:v>10.470894299999999</c:v>
                </c:pt>
                <c:pt idx="4">
                  <c:v>43.859384006666666</c:v>
                </c:pt>
                <c:pt idx="5">
                  <c:v>43.801997999999998</c:v>
                </c:pt>
              </c:numCache>
            </c:numRef>
          </c:yVal>
          <c:smooth val="0"/>
          <c:extLst>
            <c:ext xmlns:c16="http://schemas.microsoft.com/office/drawing/2014/chart" uri="{C3380CC4-5D6E-409C-BE32-E72D297353CC}">
              <c16:uniqueId val="{00000001-87C1-49D8-921E-32ADAFF5DBCF}"/>
            </c:ext>
          </c:extLst>
        </c:ser>
        <c:ser>
          <c:idx val="2"/>
          <c:order val="2"/>
          <c:tx>
            <c:strRef>
              <c:f>'Mass WBA'!$E$12:$E$14</c:f>
              <c:strCache>
                <c:ptCount val="3"/>
                <c:pt idx="0">
                  <c:v>11.97 mol H⁺-HNO₃/kg WBA</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('[1]Mass ABaB'!$Y$13,'[1]Mass ABaB'!$Y$28,'[1]Mass ABaB'!$Y$43,'[1]Mass ABaB'!$Y$58,'[1]Mass ABaB'!$Y$73,'[1]Mass ABaB'!$Y$88)</c:f>
                <c:numCache>
                  <c:formatCode>General</c:formatCode>
                  <c:ptCount val="6"/>
                  <c:pt idx="0">
                    <c:v>4.1865752163911481E-2</c:v>
                  </c:pt>
                  <c:pt idx="1">
                    <c:v>1.5100128024734672E-2</c:v>
                  </c:pt>
                  <c:pt idx="2">
                    <c:v>1.87738097386577E-2</c:v>
                  </c:pt>
                  <c:pt idx="3">
                    <c:v>4.2166038592725795E-2</c:v>
                  </c:pt>
                  <c:pt idx="4">
                    <c:v>9.6858063943225561E-2</c:v>
                  </c:pt>
                  <c:pt idx="5">
                    <c:v>0.28284737021009487</c:v>
                  </c:pt>
                </c:numCache>
              </c:numRef>
            </c:plus>
            <c:minus>
              <c:numRef>
                <c:f>('[1]Mass ABaB'!$Y$13,'[1]Mass ABaB'!$Y$28,'[1]Mass ABaB'!$Y$43,'[1]Mass ABaB'!$Y$58,'[1]Mass ABaB'!$Y$73,'[1]Mass ABaB'!$Y$88)</c:f>
                <c:numCache>
                  <c:formatCode>General</c:formatCode>
                  <c:ptCount val="6"/>
                  <c:pt idx="0">
                    <c:v>4.1865752163911481E-2</c:v>
                  </c:pt>
                  <c:pt idx="1">
                    <c:v>1.5100128024734672E-2</c:v>
                  </c:pt>
                  <c:pt idx="2">
                    <c:v>1.87738097386577E-2</c:v>
                  </c:pt>
                  <c:pt idx="3">
                    <c:v>4.2166038592725795E-2</c:v>
                  </c:pt>
                  <c:pt idx="4">
                    <c:v>9.6858063943225561E-2</c:v>
                  </c:pt>
                  <c:pt idx="5">
                    <c:v>0.28284737021009487</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WBA'!$X$12,'Mass WBA'!$X$27,'Mass WBA'!$X$42,'Mass WBA'!$X$57,'Mass WBA'!$X$72,'Mass WBA'!$X$87)</c:f>
              <c:numCache>
                <c:formatCode>0.00</c:formatCode>
                <c:ptCount val="6"/>
                <c:pt idx="0">
                  <c:v>10.682635499999998</c:v>
                </c:pt>
                <c:pt idx="1">
                  <c:v>10.710014566666667</c:v>
                </c:pt>
                <c:pt idx="2">
                  <c:v>10.696441033333331</c:v>
                </c:pt>
                <c:pt idx="3">
                  <c:v>10.669117266666667</c:v>
                </c:pt>
                <c:pt idx="4">
                  <c:v>43.753071193333341</c:v>
                </c:pt>
                <c:pt idx="5">
                  <c:v>44.03717420666667</c:v>
                </c:pt>
              </c:numCache>
            </c:numRef>
          </c:yVal>
          <c:smooth val="0"/>
          <c:extLst>
            <c:ext xmlns:c16="http://schemas.microsoft.com/office/drawing/2014/chart" uri="{C3380CC4-5D6E-409C-BE32-E72D297353CC}">
              <c16:uniqueId val="{00000002-87C1-49D8-921E-32ADAFF5DBCF}"/>
            </c:ext>
          </c:extLst>
        </c:ser>
        <c:ser>
          <c:idx val="4"/>
          <c:order val="3"/>
          <c:tx>
            <c:strRef>
              <c:f>'Mass WBA'!$E$15:$E$17</c:f>
              <c:strCache>
                <c:ptCount val="3"/>
                <c:pt idx="0">
                  <c:v>0.16 mol H⁺-CH₃CHCOOH/kg WBA</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errBars>
            <c:errDir val="y"/>
            <c:errBarType val="both"/>
            <c:errValType val="cust"/>
            <c:noEndCap val="0"/>
            <c:plus>
              <c:numRef>
                <c:f>('[1]Mass ABaB'!$Y$16,'[1]Mass ABaB'!$Y$31,'[1]Mass ABaB'!$Y$46,'[1]Mass ABaB'!$Y$61,'[1]Mass ABaB'!$Y$76,'[1]Mass ABaB'!$Y$91)</c:f>
                <c:numCache>
                  <c:formatCode>General</c:formatCode>
                  <c:ptCount val="6"/>
                  <c:pt idx="0">
                    <c:v>7.0251522382959397E-2</c:v>
                  </c:pt>
                  <c:pt idx="1">
                    <c:v>6.0733554703338501E-2</c:v>
                  </c:pt>
                  <c:pt idx="2">
                    <c:v>1.7352751083426092E-2</c:v>
                  </c:pt>
                  <c:pt idx="3">
                    <c:v>3.579129106827094E-3</c:v>
                  </c:pt>
                  <c:pt idx="4">
                    <c:v>0.36124498611880801</c:v>
                  </c:pt>
                  <c:pt idx="5">
                    <c:v>0.10477177692111839</c:v>
                  </c:pt>
                </c:numCache>
              </c:numRef>
            </c:plus>
            <c:minus>
              <c:numRef>
                <c:f>('[1]Mass ABaB'!$Y$16,'[1]Mass ABaB'!$Y$31,'[1]Mass ABaB'!$Y$46,'[1]Mass ABaB'!$Y$61,'[1]Mass ABaB'!$Y$76,'[1]Mass ABaB'!$Y$91)</c:f>
                <c:numCache>
                  <c:formatCode>General</c:formatCode>
                  <c:ptCount val="6"/>
                  <c:pt idx="0">
                    <c:v>7.0251522382959397E-2</c:v>
                  </c:pt>
                  <c:pt idx="1">
                    <c:v>6.0733554703338501E-2</c:v>
                  </c:pt>
                  <c:pt idx="2">
                    <c:v>1.7352751083426092E-2</c:v>
                  </c:pt>
                  <c:pt idx="3">
                    <c:v>3.579129106827094E-3</c:v>
                  </c:pt>
                  <c:pt idx="4">
                    <c:v>0.36124498611880801</c:v>
                  </c:pt>
                  <c:pt idx="5">
                    <c:v>0.10477177692111839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WBA'!$X$15,'Mass WBA'!$X$30,'Mass WBA'!$X$45,'Mass WBA'!$X$60,'Mass WBA'!$X$75,'Mass WBA'!$X$90)</c:f>
              <c:numCache>
                <c:formatCode>0.00</c:formatCode>
                <c:ptCount val="6"/>
                <c:pt idx="0">
                  <c:v>10.491430966666666</c:v>
                </c:pt>
                <c:pt idx="1">
                  <c:v>10.558978133333332</c:v>
                </c:pt>
                <c:pt idx="2">
                  <c:v>10.534506333333333</c:v>
                </c:pt>
                <c:pt idx="3">
                  <c:v>10.564241433333335</c:v>
                </c:pt>
                <c:pt idx="4">
                  <c:v>44.091674976666667</c:v>
                </c:pt>
                <c:pt idx="5">
                  <c:v>44.159865703333331</c:v>
                </c:pt>
              </c:numCache>
            </c:numRef>
          </c:yVal>
          <c:smooth val="0"/>
          <c:extLst>
            <c:ext xmlns:c16="http://schemas.microsoft.com/office/drawing/2014/chart" uri="{C3380CC4-5D6E-409C-BE32-E72D297353CC}">
              <c16:uniqueId val="{00000003-87C1-49D8-921E-32ADAFF5DBCF}"/>
            </c:ext>
          </c:extLst>
        </c:ser>
        <c:ser>
          <c:idx val="3"/>
          <c:order val="4"/>
          <c:tx>
            <c:strRef>
              <c:f>'Mass WBA'!$E$18:$E$20</c:f>
              <c:strCache>
                <c:ptCount val="3"/>
                <c:pt idx="0">
                  <c:v>0 mol H⁺/kg WBA</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('[1]Mass ABaB'!$Y$19,'[1]Mass ABaB'!$Y$34,'[1]Mass ABaB'!$Y$49,'[1]Mass ABaB'!$Y$64,'[1]Mass ABaB'!$Y$79,'[1]Mass ABaB'!$Y$94)</c:f>
                <c:numCache>
                  <c:formatCode>General</c:formatCode>
                  <c:ptCount val="6"/>
                  <c:pt idx="0">
                    <c:v>5.0889342888303206E-2</c:v>
                  </c:pt>
                  <c:pt idx="1">
                    <c:v>3.1967336564217394E-2</c:v>
                  </c:pt>
                  <c:pt idx="2">
                    <c:v>3.7098341302587823E-2</c:v>
                  </c:pt>
                  <c:pt idx="3">
                    <c:v>5.794791140466838E-2</c:v>
                  </c:pt>
                  <c:pt idx="4">
                    <c:v>0.38758715952970363</c:v>
                  </c:pt>
                  <c:pt idx="5">
                    <c:v>0.16187636994071214</c:v>
                  </c:pt>
                </c:numCache>
              </c:numRef>
            </c:plus>
            <c:minus>
              <c:numRef>
                <c:f>('[1]Mass ABaB'!$Y$19,'[1]Mass ABaB'!$Y$34,'[1]Mass ABaB'!$Y$49,'[1]Mass ABaB'!$Y$64,'[1]Mass ABaB'!$Y$79,'[1]Mass ABaB'!$Y$94)</c:f>
                <c:numCache>
                  <c:formatCode>General</c:formatCode>
                  <c:ptCount val="6"/>
                  <c:pt idx="0">
                    <c:v>5.0889342888303206E-2</c:v>
                  </c:pt>
                  <c:pt idx="1">
                    <c:v>3.1967336564217394E-2</c:v>
                  </c:pt>
                  <c:pt idx="2">
                    <c:v>3.7098341302587823E-2</c:v>
                  </c:pt>
                  <c:pt idx="3">
                    <c:v>5.794791140466838E-2</c:v>
                  </c:pt>
                  <c:pt idx="4">
                    <c:v>0.38758715952970363</c:v>
                  </c:pt>
                  <c:pt idx="5">
                    <c:v>0.16187636994071214</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WBA'!$X$18,'Mass WBA'!$X$33,'Mass WBA'!$X$48,'Mass WBA'!$X$63,'Mass WBA'!$X$78,'Mass WBA'!$X$93)</c:f>
              <c:numCache>
                <c:formatCode>0.00</c:formatCode>
                <c:ptCount val="6"/>
                <c:pt idx="0">
                  <c:v>10.091693433333333</c:v>
                </c:pt>
                <c:pt idx="1">
                  <c:v>10.0654945</c:v>
                </c:pt>
                <c:pt idx="2">
                  <c:v>10.182219933333334</c:v>
                </c:pt>
                <c:pt idx="3">
                  <c:v>10.177519933333334</c:v>
                </c:pt>
                <c:pt idx="4">
                  <c:v>43.36709728666667</c:v>
                </c:pt>
                <c:pt idx="5">
                  <c:v>43.346407059999997</c:v>
                </c:pt>
              </c:numCache>
            </c:numRef>
          </c:yVal>
          <c:smooth val="0"/>
          <c:extLst>
            <c:ext xmlns:c16="http://schemas.microsoft.com/office/drawing/2014/chart" uri="{C3380CC4-5D6E-409C-BE32-E72D297353CC}">
              <c16:uniqueId val="{00000004-87C1-49D8-921E-32ADAFF5DBCF}"/>
            </c:ext>
          </c:extLst>
        </c:ser>
        <c:ser>
          <c:idx val="5"/>
          <c:order val="5"/>
          <c:tx>
            <c:strRef>
              <c:f>'Mass WBA'!$AK$6:$AK$8</c:f>
              <c:strCache>
                <c:ptCount val="3"/>
                <c:pt idx="0">
                  <c:v>0.12 mol H⁺-H₂SO₄/kg PVWD</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('[1]Mass ABaB'!$AR$7,'[1]Mass ABaB'!$AR$22,'[1]Mass ABaB'!$AR$37,'[1]Mass ABaB'!$AR$52,'[1]Mass ABaB'!$AR$67,'[1]Mass ABaB'!$AR$82)</c:f>
                <c:numCache>
                  <c:formatCode>General</c:formatCode>
                  <c:ptCount val="6"/>
                  <c:pt idx="0">
                    <c:v>0.29313313921175443</c:v>
                  </c:pt>
                  <c:pt idx="1">
                    <c:v>0.14654924005479156</c:v>
                  </c:pt>
                  <c:pt idx="2">
                    <c:v>0.25465047331850177</c:v>
                  </c:pt>
                  <c:pt idx="3">
                    <c:v>0.11663132492543309</c:v>
                  </c:pt>
                  <c:pt idx="4">
                    <c:v>0.19675865712813234</c:v>
                  </c:pt>
                  <c:pt idx="5">
                    <c:v>0.19583531000310103</c:v>
                  </c:pt>
                </c:numCache>
              </c:numRef>
            </c:plus>
            <c:minus>
              <c:numRef>
                <c:f>('[1]Mass ABaB'!$AR$7,'[1]Mass ABaB'!$AR$22,'[1]Mass ABaB'!$AR$37,'[1]Mass ABaB'!$AR$52,'[1]Mass ABaB'!$AR$67,'[1]Mass ABaB'!$AR$82)</c:f>
                <c:numCache>
                  <c:formatCode>General</c:formatCode>
                  <c:ptCount val="6"/>
                  <c:pt idx="0">
                    <c:v>0.29313313921175443</c:v>
                  </c:pt>
                  <c:pt idx="1">
                    <c:v>0.14654924005479156</c:v>
                  </c:pt>
                  <c:pt idx="2">
                    <c:v>0.25465047331850177</c:v>
                  </c:pt>
                  <c:pt idx="3">
                    <c:v>0.11663132492543309</c:v>
                  </c:pt>
                  <c:pt idx="4">
                    <c:v>0.19675865712813234</c:v>
                  </c:pt>
                  <c:pt idx="5">
                    <c:v>0.19583531000310103</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WBA'!$AM$6,'Mass WBA'!$AM$21,'Mass WBA'!$AM$36,'Mass WBA'!$AM$51,'Mass WBA'!$AM$66,'Mass WBA'!$AM$81)</c:f>
              <c:numCache>
                <c:formatCode>0.00</c:formatCode>
                <c:ptCount val="6"/>
                <c:pt idx="0">
                  <c:v>33.48314448</c:v>
                </c:pt>
                <c:pt idx="1">
                  <c:v>33.389674890000002</c:v>
                </c:pt>
                <c:pt idx="2">
                  <c:v>33.253486303333339</c:v>
                </c:pt>
                <c:pt idx="3">
                  <c:v>33.251890760000002</c:v>
                </c:pt>
                <c:pt idx="4">
                  <c:v>43.916948906666654</c:v>
                </c:pt>
                <c:pt idx="5">
                  <c:v>44.104381456666665</c:v>
                </c:pt>
              </c:numCache>
            </c:numRef>
          </c:yVal>
          <c:smooth val="0"/>
          <c:extLst>
            <c:ext xmlns:c16="http://schemas.microsoft.com/office/drawing/2014/chart" uri="{C3380CC4-5D6E-409C-BE32-E72D297353CC}">
              <c16:uniqueId val="{00000005-87C1-49D8-921E-32ADAFF5DBCF}"/>
            </c:ext>
          </c:extLst>
        </c:ser>
        <c:ser>
          <c:idx val="6"/>
          <c:order val="6"/>
          <c:tx>
            <c:strRef>
              <c:f>'Mass WBA'!$AK$9:$AK$11</c:f>
              <c:strCache>
                <c:ptCount val="3"/>
                <c:pt idx="0">
                  <c:v>0.19 mol H⁺-HCl/kg PVWD</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errBars>
            <c:errDir val="y"/>
            <c:errBarType val="both"/>
            <c:errValType val="cust"/>
            <c:noEndCap val="0"/>
            <c:plus>
              <c:numRef>
                <c:f>('[1]Mass ABaB'!$AR$10,'[1]Mass ABaB'!$AR$25,'[1]Mass ABaB'!$AR$40,'[1]Mass ABaB'!$AR$55,'[1]Mass ABaB'!$AR$70,'[1]Mass ABaB'!$AR$85)</c:f>
                <c:numCache>
                  <c:formatCode>General</c:formatCode>
                  <c:ptCount val="6"/>
                  <c:pt idx="0">
                    <c:v>0.70110647945278959</c:v>
                  </c:pt>
                  <c:pt idx="1">
                    <c:v>0.24626325720325498</c:v>
                  </c:pt>
                  <c:pt idx="2">
                    <c:v>0.20365380812205852</c:v>
                  </c:pt>
                  <c:pt idx="3">
                    <c:v>0.16284967288308647</c:v>
                  </c:pt>
                  <c:pt idx="4">
                    <c:v>0.46813504604492734</c:v>
                  </c:pt>
                  <c:pt idx="5">
                    <c:v>0.20702861413433071</c:v>
                  </c:pt>
                </c:numCache>
              </c:numRef>
            </c:plus>
            <c:minus>
              <c:numRef>
                <c:f>('[1]Mass ABaB'!$AR$10,'[1]Mass ABaB'!$AR$25,'[1]Mass ABaB'!$AR$40,'[1]Mass ABaB'!$AR$55,'[1]Mass ABaB'!$AR$70,'[1]Mass ABaB'!$AR$85)</c:f>
                <c:numCache>
                  <c:formatCode>General</c:formatCode>
                  <c:ptCount val="6"/>
                  <c:pt idx="0">
                    <c:v>0.70110647945278959</c:v>
                  </c:pt>
                  <c:pt idx="1">
                    <c:v>0.24626325720325498</c:v>
                  </c:pt>
                  <c:pt idx="2">
                    <c:v>0.20365380812205852</c:v>
                  </c:pt>
                  <c:pt idx="3">
                    <c:v>0.16284967288308647</c:v>
                  </c:pt>
                  <c:pt idx="4">
                    <c:v>0.46813504604492734</c:v>
                  </c:pt>
                  <c:pt idx="5">
                    <c:v>0.20702861413433071</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WBA'!$AM$9,'Mass WBA'!$AM$24,'Mass WBA'!$AM$39,'Mass WBA'!$AM$54,'Mass WBA'!$AM$69,'Mass WBA'!$AM$84)</c:f>
              <c:numCache>
                <c:formatCode>0.00</c:formatCode>
                <c:ptCount val="6"/>
                <c:pt idx="0">
                  <c:v>33.77643509</c:v>
                </c:pt>
                <c:pt idx="1">
                  <c:v>33.419130043333332</c:v>
                </c:pt>
                <c:pt idx="2">
                  <c:v>33.532007606666667</c:v>
                </c:pt>
                <c:pt idx="3">
                  <c:v>33.415962893333337</c:v>
                </c:pt>
                <c:pt idx="4">
                  <c:v>43.859384006666666</c:v>
                </c:pt>
                <c:pt idx="5">
                  <c:v>43.801997999999998</c:v>
                </c:pt>
              </c:numCache>
            </c:numRef>
          </c:yVal>
          <c:smooth val="0"/>
          <c:extLst>
            <c:ext xmlns:c16="http://schemas.microsoft.com/office/drawing/2014/chart" uri="{C3380CC4-5D6E-409C-BE32-E72D297353CC}">
              <c16:uniqueId val="{00000006-87C1-49D8-921E-32ADAFF5DBCF}"/>
            </c:ext>
          </c:extLst>
        </c:ser>
        <c:ser>
          <c:idx val="7"/>
          <c:order val="7"/>
          <c:tx>
            <c:strRef>
              <c:f>'Mass WBA'!$AK$12:$AK$14</c:f>
              <c:strCache>
                <c:ptCount val="3"/>
                <c:pt idx="0">
                  <c:v>0.14 mol H⁺-HNO₃/kg PVWD</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errBars>
            <c:errDir val="y"/>
            <c:errBarType val="both"/>
            <c:errValType val="cust"/>
            <c:noEndCap val="0"/>
            <c:plus>
              <c:numRef>
                <c:f>('[1]Mass ABaB'!$AR$13,'[1]Mass ABaB'!$AR$28,'[1]Mass ABaB'!$AR$43,'[1]Mass ABaB'!$AR$58,'[1]Mass ABaB'!$AR$73,'[1]Mass ABaB'!$AR$88)</c:f>
                <c:numCache>
                  <c:formatCode>General</c:formatCode>
                  <c:ptCount val="6"/>
                  <c:pt idx="0">
                    <c:v>0.16777284218293922</c:v>
                  </c:pt>
                  <c:pt idx="1">
                    <c:v>0.26758562915499118</c:v>
                  </c:pt>
                  <c:pt idx="2">
                    <c:v>8.0048669845746226E-2</c:v>
                  </c:pt>
                  <c:pt idx="3">
                    <c:v>0.25314106506049211</c:v>
                  </c:pt>
                  <c:pt idx="4">
                    <c:v>9.6858063943225561E-2</c:v>
                  </c:pt>
                  <c:pt idx="5">
                    <c:v>0.28284737021009487</c:v>
                  </c:pt>
                </c:numCache>
              </c:numRef>
            </c:plus>
            <c:minus>
              <c:numRef>
                <c:f>('[1]Mass ABaB'!$AR$13,'[1]Mass ABaB'!$AR$28,'[1]Mass ABaB'!$AR$43,'[1]Mass ABaB'!$AR$58,'[1]Mass ABaB'!$AR$73,'[1]Mass ABaB'!$AR$88)</c:f>
                <c:numCache>
                  <c:formatCode>General</c:formatCode>
                  <c:ptCount val="6"/>
                  <c:pt idx="0">
                    <c:v>0.16777284218293922</c:v>
                  </c:pt>
                  <c:pt idx="1">
                    <c:v>0.26758562915499118</c:v>
                  </c:pt>
                  <c:pt idx="2">
                    <c:v>8.0048669845746226E-2</c:v>
                  </c:pt>
                  <c:pt idx="3">
                    <c:v>0.25314106506049211</c:v>
                  </c:pt>
                  <c:pt idx="4">
                    <c:v>9.6858063943225561E-2</c:v>
                  </c:pt>
                  <c:pt idx="5">
                    <c:v>0.28284737021009487</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WBA'!$AM$12,'Mass WBA'!$AM$27,'Mass WBA'!$AM$42,'Mass WBA'!$AM$57,'Mass WBA'!$AM$72,'Mass WBA'!$AM$87)</c:f>
              <c:numCache>
                <c:formatCode>0.00</c:formatCode>
                <c:ptCount val="6"/>
                <c:pt idx="0">
                  <c:v>33.289284960000003</c:v>
                </c:pt>
                <c:pt idx="1">
                  <c:v>33.223608586666671</c:v>
                </c:pt>
                <c:pt idx="2">
                  <c:v>33.230016710000001</c:v>
                </c:pt>
                <c:pt idx="3">
                  <c:v>33.294952506666668</c:v>
                </c:pt>
                <c:pt idx="4">
                  <c:v>43.753071193333341</c:v>
                </c:pt>
                <c:pt idx="5">
                  <c:v>44.03717420666667</c:v>
                </c:pt>
              </c:numCache>
            </c:numRef>
          </c:yVal>
          <c:smooth val="0"/>
          <c:extLst>
            <c:ext xmlns:c16="http://schemas.microsoft.com/office/drawing/2014/chart" uri="{C3380CC4-5D6E-409C-BE32-E72D297353CC}">
              <c16:uniqueId val="{00000007-87C1-49D8-921E-32ADAFF5DBCF}"/>
            </c:ext>
          </c:extLst>
        </c:ser>
        <c:ser>
          <c:idx val="8"/>
          <c:order val="8"/>
          <c:tx>
            <c:strRef>
              <c:f>'Mass WBA'!$AK$15:$AK$17</c:f>
              <c:strCache>
                <c:ptCount val="3"/>
                <c:pt idx="0">
                  <c:v>0.03 mol H⁺-CH₃CHCOOH/kg PVWD</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errBars>
            <c:errDir val="y"/>
            <c:errBarType val="both"/>
            <c:errValType val="cust"/>
            <c:noEndCap val="0"/>
            <c:plus>
              <c:numRef>
                <c:f>('[1]Mass ABaB'!$AR$16,'[1]Mass ABaB'!$AR$31,'[1]Mass ABaB'!$AR$46,'[1]Mass ABaB'!$AR$61,'[1]Mass ABaB'!$AR$76,'[1]Mass ABaB'!$AR$91)</c:f>
                <c:numCache>
                  <c:formatCode>General</c:formatCode>
                  <c:ptCount val="6"/>
                  <c:pt idx="0">
                    <c:v>5.8794354899935397E-2</c:v>
                  </c:pt>
                  <c:pt idx="1">
                    <c:v>0.25372801368525522</c:v>
                  </c:pt>
                  <c:pt idx="2">
                    <c:v>0.42173901826748722</c:v>
                  </c:pt>
                  <c:pt idx="3">
                    <c:v>0.14596941990454523</c:v>
                  </c:pt>
                  <c:pt idx="4">
                    <c:v>0.36124498611880801</c:v>
                  </c:pt>
                  <c:pt idx="5">
                    <c:v>0.10477177692111839</c:v>
                  </c:pt>
                </c:numCache>
              </c:numRef>
            </c:plus>
            <c:minus>
              <c:numRef>
                <c:f>('[1]Mass ABaB'!$AR$16,'[1]Mass ABaB'!$AR$31,'[1]Mass ABaB'!$AR$46,'[1]Mass ABaB'!$AR$61,'[1]Mass ABaB'!$AR$76,'[1]Mass ABaB'!$AR$91)</c:f>
                <c:numCache>
                  <c:formatCode>General</c:formatCode>
                  <c:ptCount val="6"/>
                  <c:pt idx="0">
                    <c:v>5.8794354899935397E-2</c:v>
                  </c:pt>
                  <c:pt idx="1">
                    <c:v>0.25372801368525522</c:v>
                  </c:pt>
                  <c:pt idx="2">
                    <c:v>0.42173901826748722</c:v>
                  </c:pt>
                  <c:pt idx="3">
                    <c:v>0.14596941990454523</c:v>
                  </c:pt>
                  <c:pt idx="4">
                    <c:v>0.36124498611880801</c:v>
                  </c:pt>
                  <c:pt idx="5">
                    <c:v>0.10477177692111839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WBA'!$AM$15,'Mass WBA'!$AM$30,'Mass WBA'!$AM$45,'Mass WBA'!$AM$60,'Mass WBA'!$AM$75,'Mass WBA'!$AM$90)</c:f>
              <c:numCache>
                <c:formatCode>0.00</c:formatCode>
                <c:ptCount val="6"/>
                <c:pt idx="0">
                  <c:v>33.291568683333331</c:v>
                </c:pt>
                <c:pt idx="1">
                  <c:v>33.634223266666666</c:v>
                </c:pt>
                <c:pt idx="2">
                  <c:v>33.183724733333335</c:v>
                </c:pt>
                <c:pt idx="3">
                  <c:v>33.469933366666666</c:v>
                </c:pt>
                <c:pt idx="4">
                  <c:v>44.091674976666667</c:v>
                </c:pt>
                <c:pt idx="5">
                  <c:v>44.159865703333331</c:v>
                </c:pt>
              </c:numCache>
            </c:numRef>
          </c:yVal>
          <c:smooth val="0"/>
          <c:extLst>
            <c:ext xmlns:c16="http://schemas.microsoft.com/office/drawing/2014/chart" uri="{C3380CC4-5D6E-409C-BE32-E72D297353CC}">
              <c16:uniqueId val="{00000008-87C1-49D8-921E-32ADAFF5DBCF}"/>
            </c:ext>
          </c:extLst>
        </c:ser>
        <c:ser>
          <c:idx val="9"/>
          <c:order val="9"/>
          <c:tx>
            <c:strRef>
              <c:f>'Mass WBA'!$AK$18:$AK$20</c:f>
              <c:strCache>
                <c:ptCount val="3"/>
                <c:pt idx="0">
                  <c:v>0 mol H⁺/kg PVWD</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errBars>
            <c:errDir val="y"/>
            <c:errBarType val="both"/>
            <c:errValType val="cust"/>
            <c:noEndCap val="0"/>
            <c:plus>
              <c:numRef>
                <c:f>('[1]Mass ABaB'!$AR$19,'[1]Mass ABaB'!$AR$34,'[1]Mass ABaB'!$AR$49,'[1]Mass ABaB'!$AR$64,'[1]Mass ABaB'!$AR$79,'[1]Mass ABaB'!$AR$94)</c:f>
                <c:numCache>
                  <c:formatCode>General</c:formatCode>
                  <c:ptCount val="6"/>
                  <c:pt idx="0">
                    <c:v>0.1449372488657078</c:v>
                  </c:pt>
                  <c:pt idx="1">
                    <c:v>0.32239236393549986</c:v>
                  </c:pt>
                  <c:pt idx="2">
                    <c:v>0.26755327567095105</c:v>
                  </c:pt>
                  <c:pt idx="3">
                    <c:v>0.20423414414982136</c:v>
                  </c:pt>
                  <c:pt idx="4">
                    <c:v>0.38758715952970363</c:v>
                  </c:pt>
                  <c:pt idx="5">
                    <c:v>0.16187636994071214</c:v>
                  </c:pt>
                </c:numCache>
              </c:numRef>
            </c:plus>
            <c:minus>
              <c:numRef>
                <c:f>('[1]Mass ABaB'!$AR$19,'[1]Mass ABaB'!$AR$34,'[1]Mass ABaB'!$AR$49,'[1]Mass ABaB'!$AR$64,'[1]Mass ABaB'!$AR$79,'[1]Mass ABaB'!$AR$94)</c:f>
                <c:numCache>
                  <c:formatCode>General</c:formatCode>
                  <c:ptCount val="6"/>
                  <c:pt idx="0">
                    <c:v>0.1449372488657078</c:v>
                  </c:pt>
                  <c:pt idx="1">
                    <c:v>0.32239236393549986</c:v>
                  </c:pt>
                  <c:pt idx="2">
                    <c:v>0.26755327567095105</c:v>
                  </c:pt>
                  <c:pt idx="3">
                    <c:v>0.20423414414982136</c:v>
                  </c:pt>
                  <c:pt idx="4">
                    <c:v>0.38758715952970363</c:v>
                  </c:pt>
                  <c:pt idx="5">
                    <c:v>0.16187636994071214</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WBA'!$AM$18,'Mass WBA'!$AM$33,'Mass WBA'!$AM$48,'Mass WBA'!$AM$63,'Mass WBA'!$AM$78,'Mass WBA'!$AM$93)</c:f>
              <c:numCache>
                <c:formatCode>0.00</c:formatCode>
                <c:ptCount val="6"/>
                <c:pt idx="0">
                  <c:v>33.187702606666669</c:v>
                </c:pt>
                <c:pt idx="1">
                  <c:v>33.124604433333332</c:v>
                </c:pt>
                <c:pt idx="2">
                  <c:v>33.294888796666669</c:v>
                </c:pt>
                <c:pt idx="3">
                  <c:v>33.060009290000004</c:v>
                </c:pt>
                <c:pt idx="4">
                  <c:v>43.36709728666667</c:v>
                </c:pt>
                <c:pt idx="5">
                  <c:v>43.346407059999997</c:v>
                </c:pt>
              </c:numCache>
            </c:numRef>
          </c:yVal>
          <c:smooth val="0"/>
          <c:extLst>
            <c:ext xmlns:c16="http://schemas.microsoft.com/office/drawing/2014/chart" uri="{C3380CC4-5D6E-409C-BE32-E72D297353CC}">
              <c16:uniqueId val="{00000009-87C1-49D8-921E-32ADAFF5DBCF}"/>
            </c:ext>
          </c:extLst>
        </c:ser>
        <c:dLbls>
          <c:showLegendKey val="0"/>
          <c:showVal val="0"/>
          <c:showCatName val="0"/>
          <c:showSerName val="0"/>
          <c:showPercent val="0"/>
          <c:showBubbleSize val="0"/>
        </c:dLbls>
        <c:axId val="916839536"/>
        <c:axId val="916844784"/>
      </c:scatterChart>
      <c:valAx>
        <c:axId val="916839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Incubation/(hours)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44784"/>
        <c:crosses val="autoZero"/>
        <c:crossBetween val="midCat"/>
      </c:valAx>
      <c:valAx>
        <c:axId val="916844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WS</a:t>
                </a:r>
                <a:r>
                  <a:rPr lang="en-US" baseline="0"/>
                  <a:t> extract</a:t>
                </a:r>
                <a:r>
                  <a:rPr lang="en-US"/>
                  <a:t>/(g)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395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EXPERIMENTAL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'Mass WBA'!$E$6:$E$8</c:f>
              <c:strCache>
                <c:ptCount val="3"/>
                <c:pt idx="0">
                  <c:v>6.29 mol H⁺-H₂SO₄/kg WBA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('[1]Mass ABaB'!$AI$7,'[1]Mass ABaB'!$AI$22,'[1]Mass ABaB'!$AI$37,'[1]Mass ABaB'!$AI$52,'[1]Mass ABaB'!$AI$67,'[1]Mass ABaB'!$AI$82)</c:f>
                <c:numCache>
                  <c:formatCode>General</c:formatCode>
                  <c:ptCount val="6"/>
                  <c:pt idx="0">
                    <c:v>9.4930132202582632E-2</c:v>
                  </c:pt>
                  <c:pt idx="1">
                    <c:v>0.16460769524336613</c:v>
                  </c:pt>
                  <c:pt idx="2">
                    <c:v>0.1411989494767342</c:v>
                  </c:pt>
                  <c:pt idx="3">
                    <c:v>0.25840882982849733</c:v>
                  </c:pt>
                  <c:pt idx="4">
                    <c:v>3.2353825121613833E-2</c:v>
                  </c:pt>
                  <c:pt idx="5">
                    <c:v>6.7364703913350435E-2</c:v>
                  </c:pt>
                </c:numCache>
              </c:numRef>
            </c:plus>
            <c:minus>
              <c:numRef>
                <c:f>('[1]Mass ABaB'!$AI$7,'[1]Mass ABaB'!$AI$22,'[1]Mass ABaB'!$AI$37,'[1]Mass ABaB'!$AI$52,'[1]Mass ABaB'!$AI$67,'[1]Mass ABaB'!$AI$82)</c:f>
                <c:numCache>
                  <c:formatCode>General</c:formatCode>
                  <c:ptCount val="6"/>
                  <c:pt idx="0">
                    <c:v>9.4930132202582632E-2</c:v>
                  </c:pt>
                  <c:pt idx="1">
                    <c:v>0.16460769524336613</c:v>
                  </c:pt>
                  <c:pt idx="2">
                    <c:v>0.1411989494767342</c:v>
                  </c:pt>
                  <c:pt idx="3">
                    <c:v>0.25840882982849733</c:v>
                  </c:pt>
                  <c:pt idx="4">
                    <c:v>3.2353825121613833E-2</c:v>
                  </c:pt>
                  <c:pt idx="5">
                    <c:v>6.7364703913350435E-2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WBA'!$AH$6,'Mass WBA'!$AH$21,'Mass WBA'!$AH$36,'Mass WBA'!$AH$51,'Mass WBA'!$AH$66,'Mass WBA'!$AH$81)</c:f>
              <c:numCache>
                <c:formatCode>0.00</c:formatCode>
                <c:ptCount val="6"/>
                <c:pt idx="0">
                  <c:v>1.7079999999999984</c:v>
                </c:pt>
                <c:pt idx="1">
                  <c:v>1.6864666666666659</c:v>
                </c:pt>
                <c:pt idx="2">
                  <c:v>1.7818333333333343</c:v>
                </c:pt>
                <c:pt idx="3">
                  <c:v>2.4302333333333315</c:v>
                </c:pt>
                <c:pt idx="4">
                  <c:v>1.9366999999999994</c:v>
                </c:pt>
                <c:pt idx="5">
                  <c:v>1.8770333333333333</c:v>
                </c:pt>
              </c:numCache>
            </c:numRef>
          </c:yVal>
          <c:smooth val="0"/>
          <c:extLst>
            <c:ext xmlns:c16="http://schemas.microsoft.com/office/drawing/2014/chart" uri="{C3380CC4-5D6E-409C-BE32-E72D297353CC}">
              <c16:uniqueId val="{00000000-E62E-4385-86D7-9B65F1DE65CA}"/>
            </c:ext>
          </c:extLst>
        </c:ser>
        <c:ser>
          <c:idx val="1"/>
          <c:order val="1"/>
          <c:tx>
            <c:strRef>
              <c:f>'Mass WBA'!$E$9:$E$11</c:f>
              <c:strCache>
                <c:ptCount val="3"/>
                <c:pt idx="0">
                  <c:v>15.21 mol H⁺-HCl/kg WBA</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('[1]Mass ABaB'!$AI$10,'[1]Mass ABaB'!$AI$25,'[1]Mass ABaB'!$AI$40,'[1]Mass ABaB'!$AI$55,'[1]Mass ABaB'!$AI$70,'[1]Mass ABaB'!$AI$85)</c:f>
                <c:numCache>
                  <c:formatCode>General</c:formatCode>
                  <c:ptCount val="6"/>
                  <c:pt idx="0">
                    <c:v>4.7194208684257166E-2</c:v>
                  </c:pt>
                  <c:pt idx="1">
                    <c:v>7.1574460063163287E-2</c:v>
                  </c:pt>
                  <c:pt idx="2">
                    <c:v>0.12412350032662506</c:v>
                  </c:pt>
                  <c:pt idx="3">
                    <c:v>0.13721628912049921</c:v>
                  </c:pt>
                  <c:pt idx="4">
                    <c:v>0.20116292733337351</c:v>
                  </c:pt>
                  <c:pt idx="5">
                    <c:v>8.7254856598356134E-2</c:v>
                  </c:pt>
                </c:numCache>
              </c:numRef>
            </c:plus>
            <c:minus>
              <c:numRef>
                <c:f>('[1]Mass ABaB'!$AI$10,'[1]Mass ABaB'!$AI$25,'[1]Mass ABaB'!$AI$40,'[1]Mass ABaB'!$AI$55,'[1]Mass ABaB'!$AI$70,'[1]Mass ABaB'!$AI$85)</c:f>
                <c:numCache>
                  <c:formatCode>General</c:formatCode>
                  <c:ptCount val="6"/>
                  <c:pt idx="0">
                    <c:v>4.7194208684257166E-2</c:v>
                  </c:pt>
                  <c:pt idx="1">
                    <c:v>7.1574460063163287E-2</c:v>
                  </c:pt>
                  <c:pt idx="2">
                    <c:v>0.12412350032662506</c:v>
                  </c:pt>
                  <c:pt idx="3">
                    <c:v>0.13721628912049921</c:v>
                  </c:pt>
                  <c:pt idx="4">
                    <c:v>0.20116292733337351</c:v>
                  </c:pt>
                  <c:pt idx="5">
                    <c:v>8.7254856598356134E-2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WBA'!$AH$9,'Mass WBA'!$AH$24,'Mass WBA'!$AH$39,'Mass WBA'!$AH$54,'Mass WBA'!$AH$69,'Mass WBA'!$AH$84)</c:f>
              <c:numCache>
                <c:formatCode>0.00</c:formatCode>
                <c:ptCount val="6"/>
                <c:pt idx="0">
                  <c:v>0.90506666666666646</c:v>
                </c:pt>
                <c:pt idx="1">
                  <c:v>0.84686666666666588</c:v>
                </c:pt>
                <c:pt idx="2">
                  <c:v>1.2200333333333335</c:v>
                </c:pt>
                <c:pt idx="3">
                  <c:v>1.6147999999999996</c:v>
                </c:pt>
                <c:pt idx="4">
                  <c:v>1.4436666666666655</c:v>
                </c:pt>
                <c:pt idx="5">
                  <c:v>1.2353000000000003</c:v>
                </c:pt>
              </c:numCache>
            </c:numRef>
          </c:yVal>
          <c:smooth val="0"/>
          <c:extLst>
            <c:ext xmlns:c16="http://schemas.microsoft.com/office/drawing/2014/chart" uri="{C3380CC4-5D6E-409C-BE32-E72D297353CC}">
              <c16:uniqueId val="{00000001-E62E-4385-86D7-9B65F1DE65CA}"/>
            </c:ext>
          </c:extLst>
        </c:ser>
        <c:ser>
          <c:idx val="2"/>
          <c:order val="2"/>
          <c:tx>
            <c:strRef>
              <c:f>'Mass WBA'!$E$12:$E$14</c:f>
              <c:strCache>
                <c:ptCount val="3"/>
                <c:pt idx="0">
                  <c:v>11.97 mol H⁺-HNO₃/kg WBA</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('[1]Mass ABaB'!$AI$13,'[1]Mass ABaB'!$AI$28,'[1]Mass ABaB'!$AI$43,'[1]Mass ABaB'!$AI$58,'[1]Mass ABaB'!$AI$73,'[1]Mass ABaB'!$AI$88)</c:f>
                <c:numCache>
                  <c:formatCode>General</c:formatCode>
                  <c:ptCount val="6"/>
                  <c:pt idx="0">
                    <c:v>4.9904208239384233E-2</c:v>
                  </c:pt>
                  <c:pt idx="1">
                    <c:v>0.35573744531606627</c:v>
                  </c:pt>
                  <c:pt idx="2">
                    <c:v>0.17231350304991522</c:v>
                  </c:pt>
                  <c:pt idx="3">
                    <c:v>8.8687823290461806E-2</c:v>
                  </c:pt>
                  <c:pt idx="4">
                    <c:v>8.0671700944836777E-2</c:v>
                  </c:pt>
                  <c:pt idx="5">
                    <c:v>9.0025348282210205E-2</c:v>
                  </c:pt>
                </c:numCache>
              </c:numRef>
            </c:plus>
            <c:minus>
              <c:numRef>
                <c:f>('[1]Mass ABaB'!$W$13,'[1]Mass ABaB'!$W$28,'[1]Mass ABaB'!$W$43,'[1]Mass ABaB'!$W$58,'[1]Mass ABaB'!$W$73,'[1]Mass ABaB'!$W$88,'[1]Mass ABaB'!$AI$13,'[1]Mass ABaB'!$AI$28,'[1]Mass ABaB'!$AI$43,'[1]Mass ABaB'!$AI$58,'[1]Mass ABaB'!$AI$73,'[1]Mass ABaB'!$AI$88)</c:f>
                <c:numCache>
                  <c:formatCode>General</c:formatCode>
                  <c:ptCount val="12"/>
                  <c:pt idx="0">
                    <c:v>6.9541892081319986E-2</c:v>
                  </c:pt>
                  <c:pt idx="1">
                    <c:v>0.18150623678824374</c:v>
                  </c:pt>
                  <c:pt idx="2">
                    <c:v>0.11667560971387068</c:v>
                  </c:pt>
                  <c:pt idx="3">
                    <c:v>9.5918741706735547E-2</c:v>
                  </c:pt>
                  <c:pt idx="4">
                    <c:v>8.2316383870386312E-2</c:v>
                  </c:pt>
                  <c:pt idx="5">
                    <c:v>7.4051269243561885E-3</c:v>
                  </c:pt>
                  <c:pt idx="6">
                    <c:v>4.9904208239384233E-2</c:v>
                  </c:pt>
                  <c:pt idx="7">
                    <c:v>0.35573744531606627</c:v>
                  </c:pt>
                  <c:pt idx="8">
                    <c:v>0.17231350304991522</c:v>
                  </c:pt>
                  <c:pt idx="9">
                    <c:v>8.8687823290461806E-2</c:v>
                  </c:pt>
                  <c:pt idx="10">
                    <c:v>8.0671700944836777E-2</c:v>
                  </c:pt>
                  <c:pt idx="11">
                    <c:v>9.0025348282210205E-2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WBA'!$AH$12,'Mass WBA'!$AH$27,'Mass WBA'!$AH$42,'Mass WBA'!$AH$57,'Mass WBA'!$AH$72,'Mass WBA'!$AH$87)</c:f>
              <c:numCache>
                <c:formatCode>0.00</c:formatCode>
                <c:ptCount val="6"/>
                <c:pt idx="0">
                  <c:v>0.97370000000000101</c:v>
                </c:pt>
                <c:pt idx="1">
                  <c:v>1.3184</c:v>
                </c:pt>
                <c:pt idx="2">
                  <c:v>1.1336333333333308</c:v>
                </c:pt>
                <c:pt idx="3">
                  <c:v>1.277200000000001</c:v>
                </c:pt>
                <c:pt idx="4">
                  <c:v>1.7452333333333332</c:v>
                </c:pt>
                <c:pt idx="5">
                  <c:v>1.544433333333334</c:v>
                </c:pt>
              </c:numCache>
            </c:numRef>
          </c:yVal>
          <c:smooth val="0"/>
          <c:extLst>
            <c:ext xmlns:c16="http://schemas.microsoft.com/office/drawing/2014/chart" uri="{C3380CC4-5D6E-409C-BE32-E72D297353CC}">
              <c16:uniqueId val="{00000002-E62E-4385-86D7-9B65F1DE65CA}"/>
            </c:ext>
          </c:extLst>
        </c:ser>
        <c:ser>
          <c:idx val="4"/>
          <c:order val="3"/>
          <c:tx>
            <c:strRef>
              <c:f>'Mass WBA'!$E$15:$E$17</c:f>
              <c:strCache>
                <c:ptCount val="3"/>
                <c:pt idx="0">
                  <c:v>0.16 mol H⁺-CH₃CHCOOH/kg WBA</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errBars>
            <c:errDir val="y"/>
            <c:errBarType val="both"/>
            <c:errValType val="cust"/>
            <c:noEndCap val="0"/>
            <c:plus>
              <c:numRef>
                <c:f>('[1]Mass ABaB'!$AI$16,'[1]Mass ABaB'!$AI$31,'[1]Mass ABaB'!$AI$46,'[1]Mass ABaB'!$AI$61,'[1]Mass ABaB'!$AI$76,'[1]Mass ABaB'!$AI$91)</c:f>
                <c:numCache>
                  <c:formatCode>General</c:formatCode>
                  <c:ptCount val="6"/>
                  <c:pt idx="0">
                    <c:v>0.27759498074232614</c:v>
                  </c:pt>
                  <c:pt idx="1">
                    <c:v>0.29441740777338504</c:v>
                  </c:pt>
                  <c:pt idx="2">
                    <c:v>1.0025359943662819</c:v>
                  </c:pt>
                  <c:pt idx="3">
                    <c:v>1.2531121537994907</c:v>
                  </c:pt>
                  <c:pt idx="4">
                    <c:v>0.58330313159911296</c:v>
                  </c:pt>
                  <c:pt idx="5">
                    <c:v>0.85519033164163705</c:v>
                  </c:pt>
                </c:numCache>
              </c:numRef>
            </c:plus>
            <c:minus>
              <c:numRef>
                <c:f>('[1]Mass ABaB'!$AI$16,'[1]Mass ABaB'!$AI$31,'[1]Mass ABaB'!$AI$46,'[1]Mass ABaB'!$AI$61,'[1]Mass ABaB'!$AI$76,'[1]Mass ABaB'!$AI$91)</c:f>
                <c:numCache>
                  <c:formatCode>General</c:formatCode>
                  <c:ptCount val="6"/>
                  <c:pt idx="0">
                    <c:v>0.27759498074232614</c:v>
                  </c:pt>
                  <c:pt idx="1">
                    <c:v>0.29441740777338504</c:v>
                  </c:pt>
                  <c:pt idx="2">
                    <c:v>1.0025359943662819</c:v>
                  </c:pt>
                  <c:pt idx="3">
                    <c:v>1.2531121537994907</c:v>
                  </c:pt>
                  <c:pt idx="4">
                    <c:v>0.58330313159911296</c:v>
                  </c:pt>
                  <c:pt idx="5">
                    <c:v>0.85519033164163705</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WBA'!$AH$15,'Mass WBA'!$AH$30,'Mass WBA'!$AH$45,'Mass WBA'!$AH$60,'Mass WBA'!$AH$75,'Mass WBA'!$AH$90)</c:f>
              <c:numCache>
                <c:formatCode>0.00</c:formatCode>
                <c:ptCount val="6"/>
                <c:pt idx="0">
                  <c:v>2.9836333333333322</c:v>
                </c:pt>
                <c:pt idx="1">
                  <c:v>3.1567999999999992</c:v>
                </c:pt>
                <c:pt idx="2">
                  <c:v>4.4798000000000009</c:v>
                </c:pt>
                <c:pt idx="3">
                  <c:v>4.8875999999999999</c:v>
                </c:pt>
                <c:pt idx="4">
                  <c:v>3.0480333333333332</c:v>
                </c:pt>
                <c:pt idx="5">
                  <c:v>1.8390666666666668</c:v>
                </c:pt>
              </c:numCache>
            </c:numRef>
          </c:yVal>
          <c:smooth val="0"/>
          <c:extLst>
            <c:ext xmlns:c16="http://schemas.microsoft.com/office/drawing/2014/chart" uri="{C3380CC4-5D6E-409C-BE32-E72D297353CC}">
              <c16:uniqueId val="{00000003-E62E-4385-86D7-9B65F1DE65CA}"/>
            </c:ext>
          </c:extLst>
        </c:ser>
        <c:ser>
          <c:idx val="3"/>
          <c:order val="4"/>
          <c:tx>
            <c:strRef>
              <c:f>'Mass WBA'!$E$18:$E$20</c:f>
              <c:strCache>
                <c:ptCount val="3"/>
                <c:pt idx="0">
                  <c:v>0 mol H⁺/kg WBA</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('[1]Mass ABaB'!$AI$19,'[1]Mass ABaB'!$AI$34,'[1]Mass ABaB'!$AI$49,'[1]Mass ABaB'!$AI$64,'[1]Mass ABaB'!$AI$79,'[1]Mass ABaB'!$AI$94)</c:f>
                <c:numCache>
                  <c:formatCode>General</c:formatCode>
                  <c:ptCount val="6"/>
                  <c:pt idx="0">
                    <c:v>9.9324384384368424E-3</c:v>
                  </c:pt>
                  <c:pt idx="1">
                    <c:v>0.19477194356477517</c:v>
                  </c:pt>
                  <c:pt idx="2">
                    <c:v>0.1316712193305743</c:v>
                  </c:pt>
                  <c:pt idx="3">
                    <c:v>0.54597133929660813</c:v>
                  </c:pt>
                  <c:pt idx="4">
                    <c:v>9.2902170767606082E-2</c:v>
                  </c:pt>
                  <c:pt idx="5">
                    <c:v>0.20775970093676369</c:v>
                  </c:pt>
                </c:numCache>
              </c:numRef>
            </c:plus>
            <c:minus>
              <c:numRef>
                <c:f>('[1]Mass ABaB'!$AI$19,'[1]Mass ABaB'!$AI$34,'[1]Mass ABaB'!$AI$49,'[1]Mass ABaB'!$AI$64,'[1]Mass ABaB'!$AI$79,'[1]Mass ABaB'!$AI$94)</c:f>
                <c:numCache>
                  <c:formatCode>General</c:formatCode>
                  <c:ptCount val="6"/>
                  <c:pt idx="0">
                    <c:v>9.9324384384368424E-3</c:v>
                  </c:pt>
                  <c:pt idx="1">
                    <c:v>0.19477194356477517</c:v>
                  </c:pt>
                  <c:pt idx="2">
                    <c:v>0.1316712193305743</c:v>
                  </c:pt>
                  <c:pt idx="3">
                    <c:v>0.54597133929660813</c:v>
                  </c:pt>
                  <c:pt idx="4">
                    <c:v>9.2902170767606082E-2</c:v>
                  </c:pt>
                  <c:pt idx="5">
                    <c:v>0.20775970093676369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WBA'!$AH$18,'Mass WBA'!$AH$33,'Mass WBA'!$AH$48,'Mass WBA'!$AH$63,'Mass WBA'!$AH$78,'Mass WBA'!$AH$93)</c:f>
              <c:numCache>
                <c:formatCode>0.00</c:formatCode>
                <c:ptCount val="6"/>
                <c:pt idx="0">
                  <c:v>1.0144666666666649</c:v>
                </c:pt>
                <c:pt idx="1">
                  <c:v>1.2147999999999988</c:v>
                </c:pt>
                <c:pt idx="2">
                  <c:v>1.2918000000000001</c:v>
                </c:pt>
                <c:pt idx="3">
                  <c:v>1.0509333333333333</c:v>
                </c:pt>
                <c:pt idx="4">
                  <c:v>1.4558333333333333</c:v>
                </c:pt>
                <c:pt idx="5">
                  <c:v>1.4109333333333327</c:v>
                </c:pt>
              </c:numCache>
            </c:numRef>
          </c:yVal>
          <c:smooth val="0"/>
          <c:extLst>
            <c:ext xmlns:c16="http://schemas.microsoft.com/office/drawing/2014/chart" uri="{C3380CC4-5D6E-409C-BE32-E72D297353CC}">
              <c16:uniqueId val="{00000004-E62E-4385-86D7-9B65F1DE65CA}"/>
            </c:ext>
          </c:extLst>
        </c:ser>
        <c:ser>
          <c:idx val="5"/>
          <c:order val="5"/>
          <c:tx>
            <c:strRef>
              <c:f>'Mass WBA'!$AK$6:$AK$8</c:f>
              <c:strCache>
                <c:ptCount val="3"/>
                <c:pt idx="0">
                  <c:v>0.12 mol H⁺-H₂SO₄/kg PVWD</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('[1]Mass ABaB'!$AS$7,'[1]Mass ABaB'!$AS$22,'[1]Mass ABaB'!$AS$37,'[1]Mass ABaB'!$AS$52,'[1]Mass ABaB'!$AS$67,'[1]Mass ABaB'!$AS$82)</c:f>
                <c:numCache>
                  <c:formatCode>General</c:formatCode>
                  <c:ptCount val="6"/>
                  <c:pt idx="0">
                    <c:v>4.9800635872779483E-2</c:v>
                  </c:pt>
                  <c:pt idx="1">
                    <c:v>2.8088609791157761E-2</c:v>
                  </c:pt>
                  <c:pt idx="2">
                    <c:v>1.3076824283186276E-2</c:v>
                  </c:pt>
                  <c:pt idx="3">
                    <c:v>1.9026910766944634E-2</c:v>
                  </c:pt>
                  <c:pt idx="4">
                    <c:v>3.2353825121613833E-2</c:v>
                  </c:pt>
                  <c:pt idx="5">
                    <c:v>6.7364703913350435E-2</c:v>
                  </c:pt>
                </c:numCache>
              </c:numRef>
            </c:plus>
            <c:minus>
              <c:numRef>
                <c:f>('[1]Mass ABaB'!$AS$7,'[1]Mass ABaB'!$AS$22,'[1]Mass ABaB'!$AS$37,'[1]Mass ABaB'!$AS$52,'[1]Mass ABaB'!$AS$67,'[1]Mass ABaB'!$AS$82)</c:f>
                <c:numCache>
                  <c:formatCode>General</c:formatCode>
                  <c:ptCount val="6"/>
                  <c:pt idx="0">
                    <c:v>4.9800635872779483E-2</c:v>
                  </c:pt>
                  <c:pt idx="1">
                    <c:v>2.8088609791157761E-2</c:v>
                  </c:pt>
                  <c:pt idx="2">
                    <c:v>1.3076824283186276E-2</c:v>
                  </c:pt>
                  <c:pt idx="3">
                    <c:v>1.9026910766944634E-2</c:v>
                  </c:pt>
                  <c:pt idx="4">
                    <c:v>3.2353825121613833E-2</c:v>
                  </c:pt>
                  <c:pt idx="5">
                    <c:v>6.7364703913350435E-2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WBA'!$AN$6,'Mass WBA'!$AN$21,'Mass WBA'!$AN$36,'Mass WBA'!$AN$51,'Mass WBA'!$AN$66,'Mass WBA'!$AN$81)</c:f>
              <c:numCache>
                <c:formatCode>0.00</c:formatCode>
                <c:ptCount val="6"/>
                <c:pt idx="0">
                  <c:v>0.19666666666666541</c:v>
                </c:pt>
                <c:pt idx="1">
                  <c:v>0.1653999999999988</c:v>
                </c:pt>
                <c:pt idx="2">
                  <c:v>0.17530000000000059</c:v>
                </c:pt>
                <c:pt idx="3">
                  <c:v>0.16050000000000283</c:v>
                </c:pt>
                <c:pt idx="4">
                  <c:v>1.9366999999999994</c:v>
                </c:pt>
                <c:pt idx="5">
                  <c:v>1.8770333333333333</c:v>
                </c:pt>
              </c:numCache>
            </c:numRef>
          </c:yVal>
          <c:smooth val="0"/>
          <c:extLst>
            <c:ext xmlns:c16="http://schemas.microsoft.com/office/drawing/2014/chart" uri="{C3380CC4-5D6E-409C-BE32-E72D297353CC}">
              <c16:uniqueId val="{00000005-E62E-4385-86D7-9B65F1DE65CA}"/>
            </c:ext>
          </c:extLst>
        </c:ser>
        <c:ser>
          <c:idx val="6"/>
          <c:order val="6"/>
          <c:tx>
            <c:strRef>
              <c:f>'Mass WBA'!$AK$9:$AK$11</c:f>
              <c:strCache>
                <c:ptCount val="3"/>
                <c:pt idx="0">
                  <c:v>0.19 mol H⁺-HCl/kg PVWD</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errBars>
            <c:errDir val="y"/>
            <c:errBarType val="both"/>
            <c:errValType val="cust"/>
            <c:noEndCap val="0"/>
            <c:plus>
              <c:numRef>
                <c:f>('[1]Mass ABaB'!$AS$10,'[1]Mass ABaB'!$AS$25,'[1]Mass ABaB'!$AS$40,'[1]Mass ABaB'!$AS$55,'[1]Mass ABaB'!$AS$70,'[1]Mass ABaB'!$AS$85)</c:f>
                <c:numCache>
                  <c:formatCode>General</c:formatCode>
                  <c:ptCount val="6"/>
                  <c:pt idx="0">
                    <c:v>2.1456700585131862E-2</c:v>
                  </c:pt>
                  <c:pt idx="1">
                    <c:v>1.4107799261402527E-2</c:v>
                  </c:pt>
                  <c:pt idx="2">
                    <c:v>1.9040220586959488E-2</c:v>
                  </c:pt>
                  <c:pt idx="3">
                    <c:v>2.7617808264474086E-2</c:v>
                  </c:pt>
                  <c:pt idx="4">
                    <c:v>0.20116292733337351</c:v>
                  </c:pt>
                  <c:pt idx="5">
                    <c:v>8.7254856598356134E-2</c:v>
                  </c:pt>
                </c:numCache>
              </c:numRef>
            </c:plus>
            <c:minus>
              <c:numRef>
                <c:f>('[1]Mass ABaB'!$AS$10,'[1]Mass ABaB'!$AS$25,'[1]Mass ABaB'!$AS$40,'[1]Mass ABaB'!$AS$55,'[1]Mass ABaB'!$AS$70,'[1]Mass ABaB'!$AS$85)</c:f>
                <c:numCache>
                  <c:formatCode>General</c:formatCode>
                  <c:ptCount val="6"/>
                  <c:pt idx="0">
                    <c:v>2.1456700585131862E-2</c:v>
                  </c:pt>
                  <c:pt idx="1">
                    <c:v>1.4107799261402527E-2</c:v>
                  </c:pt>
                  <c:pt idx="2">
                    <c:v>1.9040220586959488E-2</c:v>
                  </c:pt>
                  <c:pt idx="3">
                    <c:v>2.7617808264474086E-2</c:v>
                  </c:pt>
                  <c:pt idx="4">
                    <c:v>0.20116292733337351</c:v>
                  </c:pt>
                  <c:pt idx="5">
                    <c:v>8.7254856598356134E-2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WBA'!$AN$9,'Mass WBA'!$AN$24,'Mass WBA'!$AN$39,'Mass WBA'!$AN$54,'Mass WBA'!$AN$69,'Mass WBA'!$AN$84)</c:f>
              <c:numCache>
                <c:formatCode>0.00</c:formatCode>
                <c:ptCount val="6"/>
                <c:pt idx="0">
                  <c:v>0.1817666666666666</c:v>
                </c:pt>
                <c:pt idx="1">
                  <c:v>0.17999999999999972</c:v>
                </c:pt>
                <c:pt idx="2">
                  <c:v>0.1773666666666672</c:v>
                </c:pt>
                <c:pt idx="3">
                  <c:v>0.20720000000000036</c:v>
                </c:pt>
                <c:pt idx="4">
                  <c:v>1.4436666666666655</c:v>
                </c:pt>
                <c:pt idx="5">
                  <c:v>1.2353000000000003</c:v>
                </c:pt>
              </c:numCache>
            </c:numRef>
          </c:yVal>
          <c:smooth val="0"/>
          <c:extLst>
            <c:ext xmlns:c16="http://schemas.microsoft.com/office/drawing/2014/chart" uri="{C3380CC4-5D6E-409C-BE32-E72D297353CC}">
              <c16:uniqueId val="{00000006-E62E-4385-86D7-9B65F1DE65CA}"/>
            </c:ext>
          </c:extLst>
        </c:ser>
        <c:ser>
          <c:idx val="7"/>
          <c:order val="7"/>
          <c:tx>
            <c:strRef>
              <c:f>'Mass WBA'!$AK$12:$AK$14</c:f>
              <c:strCache>
                <c:ptCount val="3"/>
                <c:pt idx="0">
                  <c:v>0.14 mol H⁺-HNO₃/kg PVWD</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errBars>
            <c:errDir val="y"/>
            <c:errBarType val="both"/>
            <c:errValType val="cust"/>
            <c:noEndCap val="0"/>
            <c:plus>
              <c:numRef>
                <c:f>('[1]Mass ABaB'!$AS$13,'[1]Mass ABaB'!$AS$28,'[1]Mass ABaB'!$AS$43,'[1]Mass ABaB'!$AS$58,'[1]Mass ABaB'!$AS$73,'[1]Mass ABaB'!$AS$88)</c:f>
                <c:numCache>
                  <c:formatCode>General</c:formatCode>
                  <c:ptCount val="6"/>
                  <c:pt idx="0">
                    <c:v>1.4819356711187911E-2</c:v>
                  </c:pt>
                  <c:pt idx="1">
                    <c:v>1.4716317474148996E-2</c:v>
                  </c:pt>
                  <c:pt idx="2">
                    <c:v>2.3123364807052606E-2</c:v>
                  </c:pt>
                  <c:pt idx="3">
                    <c:v>1.7558188972667445E-2</c:v>
                  </c:pt>
                  <c:pt idx="4">
                    <c:v>8.0671700944836777E-2</c:v>
                  </c:pt>
                  <c:pt idx="5">
                    <c:v>9.0025348282210205E-2</c:v>
                  </c:pt>
                </c:numCache>
              </c:numRef>
            </c:plus>
            <c:minus>
              <c:numRef>
                <c:f>('[1]Mass ABaB'!$AS$13,'[1]Mass ABaB'!$AS$28,'[1]Mass ABaB'!$AS$43,'[1]Mass ABaB'!$AS$58,'[1]Mass ABaB'!$AS$73,'[1]Mass ABaB'!$AS$88)</c:f>
                <c:numCache>
                  <c:formatCode>General</c:formatCode>
                  <c:ptCount val="6"/>
                  <c:pt idx="0">
                    <c:v>1.4819356711187911E-2</c:v>
                  </c:pt>
                  <c:pt idx="1">
                    <c:v>1.4716317474148996E-2</c:v>
                  </c:pt>
                  <c:pt idx="2">
                    <c:v>2.3123364807052606E-2</c:v>
                  </c:pt>
                  <c:pt idx="3">
                    <c:v>1.7558188972667445E-2</c:v>
                  </c:pt>
                  <c:pt idx="4">
                    <c:v>8.0671700944836777E-2</c:v>
                  </c:pt>
                  <c:pt idx="5">
                    <c:v>9.0025348282210205E-2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WBA'!$AN$12,'Mass WBA'!$AN$27,'Mass WBA'!$AN$42,'Mass WBA'!$AN$57,'Mass WBA'!$AN$72,'Mass WBA'!$AN$87)</c:f>
              <c:numCache>
                <c:formatCode>0.00</c:formatCode>
                <c:ptCount val="6"/>
                <c:pt idx="0">
                  <c:v>0.16460000000000052</c:v>
                </c:pt>
                <c:pt idx="1">
                  <c:v>0.15240000000000187</c:v>
                </c:pt>
                <c:pt idx="2">
                  <c:v>0.15673333333333339</c:v>
                </c:pt>
                <c:pt idx="3">
                  <c:v>0.16003333333333045</c:v>
                </c:pt>
                <c:pt idx="4">
                  <c:v>1.7452333333333332</c:v>
                </c:pt>
                <c:pt idx="5">
                  <c:v>1.544433333333334</c:v>
                </c:pt>
              </c:numCache>
            </c:numRef>
          </c:yVal>
          <c:smooth val="0"/>
          <c:extLst>
            <c:ext xmlns:c16="http://schemas.microsoft.com/office/drawing/2014/chart" uri="{C3380CC4-5D6E-409C-BE32-E72D297353CC}">
              <c16:uniqueId val="{00000007-E62E-4385-86D7-9B65F1DE65CA}"/>
            </c:ext>
          </c:extLst>
        </c:ser>
        <c:ser>
          <c:idx val="8"/>
          <c:order val="8"/>
          <c:tx>
            <c:strRef>
              <c:f>'Mass WBA'!$AK$15:$AK$17</c:f>
              <c:strCache>
                <c:ptCount val="3"/>
                <c:pt idx="0">
                  <c:v>0.03 mol H⁺-CH₃CHCOOH/kg PVWD</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errBars>
            <c:errDir val="y"/>
            <c:errBarType val="both"/>
            <c:errValType val="cust"/>
            <c:noEndCap val="0"/>
            <c:plus>
              <c:numRef>
                <c:f>('[1]Mass ABaB'!$AS$16,'[1]Mass ABaB'!$AS$31,'[1]Mass ABaB'!$AS$46,'[1]Mass ABaB'!$AS$61,'[1]Mass ABaB'!$AS$76,'[1]Mass ABaB'!$AS$91)</c:f>
                <c:numCache>
                  <c:formatCode>General</c:formatCode>
                  <c:ptCount val="6"/>
                  <c:pt idx="0">
                    <c:v>3.7298838230344057E-2</c:v>
                  </c:pt>
                  <c:pt idx="1">
                    <c:v>1.7639822372496609E-2</c:v>
                  </c:pt>
                  <c:pt idx="2">
                    <c:v>0.12735949120500903</c:v>
                  </c:pt>
                  <c:pt idx="3">
                    <c:v>7.3605434581965348E-2</c:v>
                  </c:pt>
                  <c:pt idx="4">
                    <c:v>0.58330313159911296</c:v>
                  </c:pt>
                  <c:pt idx="5">
                    <c:v>0.85519033164163705</c:v>
                  </c:pt>
                </c:numCache>
              </c:numRef>
            </c:plus>
            <c:minus>
              <c:numRef>
                <c:f>('[1]Mass ABaB'!$AS$16,'[1]Mass ABaB'!$AS$31,'[1]Mass ABaB'!$AS$46,'[1]Mass ABaB'!$AS$61,'[1]Mass ABaB'!$AS$76,'[1]Mass ABaB'!$AS$91)</c:f>
                <c:numCache>
                  <c:formatCode>General</c:formatCode>
                  <c:ptCount val="6"/>
                  <c:pt idx="0">
                    <c:v>3.7298838230344057E-2</c:v>
                  </c:pt>
                  <c:pt idx="1">
                    <c:v>1.7639822372496609E-2</c:v>
                  </c:pt>
                  <c:pt idx="2">
                    <c:v>0.12735949120500903</c:v>
                  </c:pt>
                  <c:pt idx="3">
                    <c:v>7.3605434581965348E-2</c:v>
                  </c:pt>
                  <c:pt idx="4">
                    <c:v>0.58330313159911296</c:v>
                  </c:pt>
                  <c:pt idx="5">
                    <c:v>0.85519033164163705</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WBA'!$AN$15,'Mass WBA'!$AN$30,'Mass WBA'!$AN$45,'Mass WBA'!$AN$60,'Mass WBA'!$AN$75,'Mass WBA'!$AN$90)</c:f>
              <c:numCache>
                <c:formatCode>0.00</c:formatCode>
                <c:ptCount val="6"/>
                <c:pt idx="0">
                  <c:v>0.1789333333333317</c:v>
                </c:pt>
                <c:pt idx="1">
                  <c:v>0.17030000000000042</c:v>
                </c:pt>
                <c:pt idx="2">
                  <c:v>7.8933333333334119E-2</c:v>
                </c:pt>
                <c:pt idx="3">
                  <c:v>0.22873333333333309</c:v>
                </c:pt>
                <c:pt idx="4">
                  <c:v>3.0480333333333332</c:v>
                </c:pt>
                <c:pt idx="5">
                  <c:v>1.8390666666666668</c:v>
                </c:pt>
              </c:numCache>
            </c:numRef>
          </c:yVal>
          <c:smooth val="0"/>
          <c:extLst>
            <c:ext xmlns:c16="http://schemas.microsoft.com/office/drawing/2014/chart" uri="{C3380CC4-5D6E-409C-BE32-E72D297353CC}">
              <c16:uniqueId val="{00000008-E62E-4385-86D7-9B65F1DE65CA}"/>
            </c:ext>
          </c:extLst>
        </c:ser>
        <c:ser>
          <c:idx val="9"/>
          <c:order val="9"/>
          <c:tx>
            <c:strRef>
              <c:f>'Mass WBA'!$AK$18:$AK$20</c:f>
              <c:strCache>
                <c:ptCount val="3"/>
                <c:pt idx="0">
                  <c:v>0 mol H⁺/kg PVWD</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errBars>
            <c:errDir val="y"/>
            <c:errBarType val="both"/>
            <c:errValType val="cust"/>
            <c:noEndCap val="0"/>
            <c:plus>
              <c:numRef>
                <c:f>('[1]Mass ABaB'!$AS$19,'[1]Mass ABaB'!$AS$34,'[1]Mass ABaB'!$AS$49,'[1]Mass ABaB'!$AS$64,'[1]Mass ABaB'!$AS$79,'[1]Mass ABaB'!$AS$94)</c:f>
                <c:numCache>
                  <c:formatCode>General</c:formatCode>
                  <c:ptCount val="6"/>
                  <c:pt idx="0">
                    <c:v>9.3256438562351551E-2</c:v>
                  </c:pt>
                  <c:pt idx="1">
                    <c:v>5.4892652817418827E-2</c:v>
                  </c:pt>
                  <c:pt idx="2">
                    <c:v>3.0526109043463062E-2</c:v>
                  </c:pt>
                  <c:pt idx="3">
                    <c:v>1.8166544342093575E-2</c:v>
                  </c:pt>
                  <c:pt idx="4">
                    <c:v>9.2902170767606082E-2</c:v>
                  </c:pt>
                  <c:pt idx="5">
                    <c:v>0.20775970093676369</c:v>
                  </c:pt>
                </c:numCache>
              </c:numRef>
            </c:plus>
            <c:minus>
              <c:numRef>
                <c:f>('[1]Mass ABaB'!$AS$19,'[1]Mass ABaB'!$AS$34,'[1]Mass ABaB'!$AS$49,'[1]Mass ABaB'!$AS$64,'[1]Mass ABaB'!$AS$79,'[1]Mass ABaB'!$AS$94)</c:f>
                <c:numCache>
                  <c:formatCode>General</c:formatCode>
                  <c:ptCount val="6"/>
                  <c:pt idx="0">
                    <c:v>9.3256438562351551E-2</c:v>
                  </c:pt>
                  <c:pt idx="1">
                    <c:v>5.4892652817418827E-2</c:v>
                  </c:pt>
                  <c:pt idx="2">
                    <c:v>3.0526109043463062E-2</c:v>
                  </c:pt>
                  <c:pt idx="3">
                    <c:v>1.8166544342093575E-2</c:v>
                  </c:pt>
                  <c:pt idx="4">
                    <c:v>9.2902170767606082E-2</c:v>
                  </c:pt>
                  <c:pt idx="5">
                    <c:v>0.20775970093676369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WBA'!$AN$18,'Mass WBA'!$AN$33,'Mass WBA'!$AN$48,'Mass WBA'!$AN$63,'Mass WBA'!$AN$78,'Mass WBA'!$AN$93)</c:f>
              <c:numCache>
                <c:formatCode>0.00</c:formatCode>
                <c:ptCount val="6"/>
                <c:pt idx="0">
                  <c:v>0.23543333333333405</c:v>
                </c:pt>
                <c:pt idx="1">
                  <c:v>0.13876666666666834</c:v>
                </c:pt>
                <c:pt idx="2">
                  <c:v>0.13216666666666713</c:v>
                </c:pt>
                <c:pt idx="3">
                  <c:v>0.1606333333333326</c:v>
                </c:pt>
                <c:pt idx="4">
                  <c:v>1.4558333333333333</c:v>
                </c:pt>
                <c:pt idx="5">
                  <c:v>1.4109333333333327</c:v>
                </c:pt>
              </c:numCache>
            </c:numRef>
          </c:yVal>
          <c:smooth val="0"/>
          <c:extLst>
            <c:ext xmlns:c16="http://schemas.microsoft.com/office/drawing/2014/chart" uri="{C3380CC4-5D6E-409C-BE32-E72D297353CC}">
              <c16:uniqueId val="{00000009-E62E-4385-86D7-9B65F1DE65CA}"/>
            </c:ext>
          </c:extLst>
        </c:ser>
        <c:dLbls>
          <c:showLegendKey val="0"/>
          <c:showVal val="0"/>
          <c:showCatName val="0"/>
          <c:showSerName val="0"/>
          <c:showPercent val="0"/>
          <c:showBubbleSize val="0"/>
        </c:dLbls>
        <c:axId val="916839536"/>
        <c:axId val="916844784"/>
      </c:scatterChart>
      <c:valAx>
        <c:axId val="916839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Incubation/(hours)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44784"/>
        <c:crosses val="autoZero"/>
        <c:crossBetween val="midCat"/>
      </c:valAx>
      <c:valAx>
        <c:axId val="916844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WI material/(g)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395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EXPERIMENTAL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'Mass WBA'!$E$6:$E$8</c:f>
              <c:strCache>
                <c:ptCount val="3"/>
                <c:pt idx="0">
                  <c:v>6.29 mol H⁺-H₂SO₄/kg WBA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('[1]Mass ABaB'!$AK$7,'[1]Mass ABaB'!$AK$22,'[1]Mass ABaB'!$AK$37,'[1]Mass ABaB'!$AK$52,'[1]Mass ABaB'!$AK$67,'[1]Mass ABaB'!$AK$82)</c:f>
                <c:numCache>
                  <c:formatCode>General</c:formatCode>
                  <c:ptCount val="6"/>
                  <c:pt idx="0">
                    <c:v>2.9996722043137688E-2</c:v>
                  </c:pt>
                  <c:pt idx="1">
                    <c:v>5.4509540449354688E-2</c:v>
                  </c:pt>
                  <c:pt idx="2">
                    <c:v>3.5568291121915702E-2</c:v>
                  </c:pt>
                  <c:pt idx="3">
                    <c:v>0.27390126566581063</c:v>
                  </c:pt>
                  <c:pt idx="4">
                    <c:v>0.18248400843178827</c:v>
                  </c:pt>
                  <c:pt idx="5">
                    <c:v>9.0772756559076614E-2</c:v>
                  </c:pt>
                </c:numCache>
              </c:numRef>
            </c:plus>
            <c:minus>
              <c:numRef>
                <c:f>('[1]Mass ABaB'!$AK$7,'[1]Mass ABaB'!$AK$22,'[1]Mass ABaB'!$AK$37,'[1]Mass ABaB'!$AK$52,'[1]Mass ABaB'!$AK$67,'[1]Mass ABaB'!$AK$82)</c:f>
                <c:numCache>
                  <c:formatCode>General</c:formatCode>
                  <c:ptCount val="6"/>
                  <c:pt idx="0">
                    <c:v>2.9996722043137688E-2</c:v>
                  </c:pt>
                  <c:pt idx="1">
                    <c:v>5.4509540449354688E-2</c:v>
                  </c:pt>
                  <c:pt idx="2">
                    <c:v>3.5568291121915702E-2</c:v>
                  </c:pt>
                  <c:pt idx="3">
                    <c:v>0.27390126566581063</c:v>
                  </c:pt>
                  <c:pt idx="4">
                    <c:v>0.18248400843178827</c:v>
                  </c:pt>
                  <c:pt idx="5">
                    <c:v>9.0772756559076614E-2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WBA'!$AJ$6,'Mass WBA'!$AJ$21,'Mass WBA'!$AJ$36,'Mass WBA'!$AJ$51,'Mass WBA'!$AJ$66,'Mass WBA'!$AJ$81)</c:f>
              <c:numCache>
                <c:formatCode>0.00</c:formatCode>
                <c:ptCount val="6"/>
                <c:pt idx="0">
                  <c:v>10.167066666666665</c:v>
                </c:pt>
                <c:pt idx="1">
                  <c:v>10.198700000000001</c:v>
                </c:pt>
                <c:pt idx="2">
                  <c:v>10.140633333333332</c:v>
                </c:pt>
                <c:pt idx="3">
                  <c:v>9.7041666666666675</c:v>
                </c:pt>
                <c:pt idx="4">
                  <c:v>43.555233333333341</c:v>
                </c:pt>
                <c:pt idx="5">
                  <c:v>43.720733333333335</c:v>
                </c:pt>
              </c:numCache>
            </c:numRef>
          </c:yVal>
          <c:smooth val="0"/>
          <c:extLst>
            <c:ext xmlns:c16="http://schemas.microsoft.com/office/drawing/2014/chart" uri="{C3380CC4-5D6E-409C-BE32-E72D297353CC}">
              <c16:uniqueId val="{00000000-DE6F-4F5A-97F9-7F0A1721CE93}"/>
            </c:ext>
          </c:extLst>
        </c:ser>
        <c:ser>
          <c:idx val="1"/>
          <c:order val="1"/>
          <c:tx>
            <c:strRef>
              <c:f>'Mass WBA'!$E$9:$E$11</c:f>
              <c:strCache>
                <c:ptCount val="3"/>
                <c:pt idx="0">
                  <c:v>15.21 mol H⁺-HCl/kg WBA</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('[1]Mass ABaB'!$AK$10,'[1]Mass ABaB'!$AK$25,'[1]Mass ABaB'!$AK$40,'[1]Mass ABaB'!$AK$55,'[1]Mass ABaB'!$AK$70,'[1]Mass ABaB'!$AK$85)</c:f>
                <c:numCache>
                  <c:formatCode>General</c:formatCode>
                  <c:ptCount val="6"/>
                  <c:pt idx="0">
                    <c:v>3.067262623252253E-2</c:v>
                  </c:pt>
                  <c:pt idx="1">
                    <c:v>3.9781444585803336E-2</c:v>
                  </c:pt>
                  <c:pt idx="2">
                    <c:v>4.2593465852562087E-2</c:v>
                  </c:pt>
                  <c:pt idx="3">
                    <c:v>0.16855749760838462</c:v>
                  </c:pt>
                  <c:pt idx="4">
                    <c:v>0.29916303804670125</c:v>
                  </c:pt>
                  <c:pt idx="5">
                    <c:v>0.29098113913676954</c:v>
                  </c:pt>
                </c:numCache>
              </c:numRef>
            </c:plus>
            <c:minus>
              <c:numRef>
                <c:f>('[1]Mass ABaB'!$AK$10,'[1]Mass ABaB'!$AK$25,'[1]Mass ABaB'!$AK$40,'[1]Mass ABaB'!$AK$55,'[1]Mass ABaB'!$AK$70,'[1]Mass ABaB'!$AK$85)</c:f>
                <c:numCache>
                  <c:formatCode>General</c:formatCode>
                  <c:ptCount val="6"/>
                  <c:pt idx="0">
                    <c:v>3.067262623252253E-2</c:v>
                  </c:pt>
                  <c:pt idx="1">
                    <c:v>3.9781444585803336E-2</c:v>
                  </c:pt>
                  <c:pt idx="2">
                    <c:v>4.2593465852562087E-2</c:v>
                  </c:pt>
                  <c:pt idx="3">
                    <c:v>0.16855749760838462</c:v>
                  </c:pt>
                  <c:pt idx="4">
                    <c:v>0.29916303804670125</c:v>
                  </c:pt>
                  <c:pt idx="5">
                    <c:v>0.29098113913676954</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WBA'!$AJ$9,'Mass WBA'!$AJ$24,'Mass WBA'!$AJ$39,'Mass WBA'!$AJ$54,'Mass WBA'!$AJ$69,'Mass WBA'!$AJ$84)</c:f>
              <c:numCache>
                <c:formatCode>0.00</c:formatCode>
                <c:ptCount val="6"/>
                <c:pt idx="0">
                  <c:v>10.673499999999999</c:v>
                </c:pt>
                <c:pt idx="1">
                  <c:v>10.781833333333333</c:v>
                </c:pt>
                <c:pt idx="2">
                  <c:v>10.690433333333333</c:v>
                </c:pt>
                <c:pt idx="3">
                  <c:v>10.321099999999999</c:v>
                </c:pt>
                <c:pt idx="4">
                  <c:v>43.787133333333337</c:v>
                </c:pt>
                <c:pt idx="5">
                  <c:v>44.107833333333332</c:v>
                </c:pt>
              </c:numCache>
            </c:numRef>
          </c:yVal>
          <c:smooth val="0"/>
          <c:extLst>
            <c:ext xmlns:c16="http://schemas.microsoft.com/office/drawing/2014/chart" uri="{C3380CC4-5D6E-409C-BE32-E72D297353CC}">
              <c16:uniqueId val="{00000001-DE6F-4F5A-97F9-7F0A1721CE93}"/>
            </c:ext>
          </c:extLst>
        </c:ser>
        <c:ser>
          <c:idx val="2"/>
          <c:order val="2"/>
          <c:tx>
            <c:strRef>
              <c:f>'Mass WBA'!$E$12:$E$14</c:f>
              <c:strCache>
                <c:ptCount val="3"/>
                <c:pt idx="0">
                  <c:v>11.97 mol H⁺-HNO₃/kg WBA</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('[1]Mass ABaB'!$AK$13,'[1]Mass ABaB'!$AK$28,'[1]Mass ABaB'!$AK$43,'[1]Mass ABaB'!$AK$58,'[1]Mass ABaB'!$AK$73,'[1]Mass ABaB'!$AK$88)</c:f>
                <c:numCache>
                  <c:formatCode>General</c:formatCode>
                  <c:ptCount val="6"/>
                  <c:pt idx="0">
                    <c:v>1.1694015563525411E-2</c:v>
                  </c:pt>
                  <c:pt idx="1">
                    <c:v>0.17221214630023404</c:v>
                  </c:pt>
                  <c:pt idx="2">
                    <c:v>4.8175650834557666E-2</c:v>
                  </c:pt>
                  <c:pt idx="3">
                    <c:v>9.3897657052771796E-2</c:v>
                  </c:pt>
                  <c:pt idx="4">
                    <c:v>5.7526081041560498E-2</c:v>
                  </c:pt>
                  <c:pt idx="5">
                    <c:v>0.34367144678214828</c:v>
                  </c:pt>
                </c:numCache>
              </c:numRef>
            </c:plus>
            <c:minus>
              <c:numRef>
                <c:f>('[1]Mass ABaB'!$AK$13,'[1]Mass ABaB'!$AK$28,'[1]Mass ABaB'!$AK$43,'[1]Mass ABaB'!$AK$58,'[1]Mass ABaB'!$AK$73,'[1]Mass ABaB'!$AK$88)</c:f>
                <c:numCache>
                  <c:formatCode>General</c:formatCode>
                  <c:ptCount val="6"/>
                  <c:pt idx="0">
                    <c:v>1.1694015563525411E-2</c:v>
                  </c:pt>
                  <c:pt idx="1">
                    <c:v>0.17221214630023404</c:v>
                  </c:pt>
                  <c:pt idx="2">
                    <c:v>4.8175650834557666E-2</c:v>
                  </c:pt>
                  <c:pt idx="3">
                    <c:v>9.3897657052771796E-2</c:v>
                  </c:pt>
                  <c:pt idx="4">
                    <c:v>5.7526081041560498E-2</c:v>
                  </c:pt>
                  <c:pt idx="5">
                    <c:v>0.34367144678214828</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WBA'!$AJ$12,'Mass WBA'!$AJ$27,'Mass WBA'!$AJ$42,'Mass WBA'!$AJ$57,'Mass WBA'!$AJ$72,'Mass WBA'!$AJ$87)</c:f>
              <c:numCache>
                <c:formatCode>0.00</c:formatCode>
                <c:ptCount val="6"/>
                <c:pt idx="0">
                  <c:v>10.827</c:v>
                </c:pt>
                <c:pt idx="1">
                  <c:v>10.636666666666667</c:v>
                </c:pt>
                <c:pt idx="2">
                  <c:v>10.816233333333335</c:v>
                </c:pt>
                <c:pt idx="3">
                  <c:v>10.5503</c:v>
                </c:pt>
                <c:pt idx="4">
                  <c:v>43.620600000000003</c:v>
                </c:pt>
                <c:pt idx="5">
                  <c:v>44.083266666666667</c:v>
                </c:pt>
              </c:numCache>
            </c:numRef>
          </c:yVal>
          <c:smooth val="0"/>
          <c:extLst>
            <c:ext xmlns:c16="http://schemas.microsoft.com/office/drawing/2014/chart" uri="{C3380CC4-5D6E-409C-BE32-E72D297353CC}">
              <c16:uniqueId val="{00000002-DE6F-4F5A-97F9-7F0A1721CE93}"/>
            </c:ext>
          </c:extLst>
        </c:ser>
        <c:ser>
          <c:idx val="4"/>
          <c:order val="3"/>
          <c:tx>
            <c:strRef>
              <c:f>'Mass WBA'!$E$15:$E$17</c:f>
              <c:strCache>
                <c:ptCount val="3"/>
                <c:pt idx="0">
                  <c:v>0.16 mol H⁺-CH₃CHCOOH/kg WBA</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errBars>
            <c:errDir val="y"/>
            <c:errBarType val="both"/>
            <c:errValType val="cust"/>
            <c:noEndCap val="0"/>
            <c:plus>
              <c:numRef>
                <c:f>('[1]Mass ABaB'!$AK$16,'[1]Mass ABaB'!$AK$31,'[1]Mass ABaB'!$AK$46,'[1]Mass ABaB'!$AK$61,'[1]Mass ABaB'!$AK$76)</c:f>
                <c:numCache>
                  <c:formatCode>General</c:formatCode>
                  <c:ptCount val="5"/>
                  <c:pt idx="0">
                    <c:v>0.15670408418417051</c:v>
                  </c:pt>
                  <c:pt idx="1">
                    <c:v>0.19427254909876784</c:v>
                  </c:pt>
                  <c:pt idx="2">
                    <c:v>0.9765144648186217</c:v>
                  </c:pt>
                  <c:pt idx="3">
                    <c:v>1.0818993221799</c:v>
                  </c:pt>
                  <c:pt idx="4">
                    <c:v>0.35172589232715507</c:v>
                  </c:pt>
                </c:numCache>
              </c:numRef>
            </c:plus>
            <c:minus>
              <c:numRef>
                <c:f>('[1]Mass ABaB'!$AK$16,'[1]Mass ABaB'!$AK$31,'[1]Mass ABaB'!$AK$46,'[1]Mass ABaB'!$AK$61,'[1]Mass ABaB'!$AK$76,'[1]Mass ABaB'!$AK$91)</c:f>
                <c:numCache>
                  <c:formatCode>General</c:formatCode>
                  <c:ptCount val="6"/>
                  <c:pt idx="0">
                    <c:v>0.15670408418417051</c:v>
                  </c:pt>
                  <c:pt idx="1">
                    <c:v>0.19427254909876784</c:v>
                  </c:pt>
                  <c:pt idx="2">
                    <c:v>0.9765144648186217</c:v>
                  </c:pt>
                  <c:pt idx="3">
                    <c:v>1.0818993221799</c:v>
                  </c:pt>
                  <c:pt idx="4">
                    <c:v>0.35172589232715507</c:v>
                  </c:pt>
                  <c:pt idx="5">
                    <c:v>0.83081160519900066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WBA'!$AJ$15,'Mass WBA'!$AJ$30,'Mass WBA'!$AJ$45,'Mass WBA'!$AJ$60,'Mass WBA'!$AJ$75,'Mass WBA'!$AJ$90)</c:f>
              <c:numCache>
                <c:formatCode>0.00</c:formatCode>
                <c:ptCount val="6"/>
                <c:pt idx="0">
                  <c:v>8.7783000000000015</c:v>
                </c:pt>
                <c:pt idx="1">
                  <c:v>8.7638333333333325</c:v>
                </c:pt>
                <c:pt idx="2">
                  <c:v>7.4145999999999983</c:v>
                </c:pt>
                <c:pt idx="3">
                  <c:v>6.9660666666666673</c:v>
                </c:pt>
                <c:pt idx="4">
                  <c:v>42.571066666666667</c:v>
                </c:pt>
                <c:pt idx="5">
                  <c:v>43.815033333333325</c:v>
                </c:pt>
              </c:numCache>
            </c:numRef>
          </c:yVal>
          <c:smooth val="0"/>
          <c:extLst>
            <c:ext xmlns:c16="http://schemas.microsoft.com/office/drawing/2014/chart" uri="{C3380CC4-5D6E-409C-BE32-E72D297353CC}">
              <c16:uniqueId val="{00000003-DE6F-4F5A-97F9-7F0A1721CE93}"/>
            </c:ext>
          </c:extLst>
        </c:ser>
        <c:ser>
          <c:idx val="3"/>
          <c:order val="4"/>
          <c:tx>
            <c:strRef>
              <c:f>'Mass WBA'!$E$18:$E$20</c:f>
              <c:strCache>
                <c:ptCount val="3"/>
                <c:pt idx="0">
                  <c:v>0 mol H⁺/kg WBA</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('[1]Mass ABaB'!$AK$19,'[1]Mass ABaB'!$AK$34,'[1]Mass ABaB'!$AK$49,'[1]Mass ABaB'!$AK$64,'[1]Mass ABaB'!$AK$79,'[1]Mass ABaB'!$AK$94)</c:f>
                <c:numCache>
                  <c:formatCode>General</c:formatCode>
                  <c:ptCount val="6"/>
                  <c:pt idx="0">
                    <c:v>5.112465158805455E-2</c:v>
                  </c:pt>
                  <c:pt idx="1">
                    <c:v>2.0875583824170922E-2</c:v>
                  </c:pt>
                  <c:pt idx="2">
                    <c:v>3.8309833376475005E-2</c:v>
                  </c:pt>
                  <c:pt idx="3">
                    <c:v>0.57176731572671402</c:v>
                  </c:pt>
                  <c:pt idx="4">
                    <c:v>0.17351314071274299</c:v>
                  </c:pt>
                  <c:pt idx="5">
                    <c:v>0.16347626739071186</c:v>
                  </c:pt>
                </c:numCache>
              </c:numRef>
            </c:plus>
            <c:minus>
              <c:numRef>
                <c:f>('[1]Mass ABaB'!$AK$19,'[1]Mass ABaB'!$AK$34,'[1]Mass ABaB'!$AK$49,'[1]Mass ABaB'!$AK$64,'[1]Mass ABaB'!$AK$79,'[1]Mass ABaB'!$AK$94)</c:f>
                <c:numCache>
                  <c:formatCode>General</c:formatCode>
                  <c:ptCount val="6"/>
                  <c:pt idx="0">
                    <c:v>5.112465158805455E-2</c:v>
                  </c:pt>
                  <c:pt idx="1">
                    <c:v>2.0875583824170922E-2</c:v>
                  </c:pt>
                  <c:pt idx="2">
                    <c:v>3.8309833376475005E-2</c:v>
                  </c:pt>
                  <c:pt idx="3">
                    <c:v>0.57176731572671402</c:v>
                  </c:pt>
                  <c:pt idx="4">
                    <c:v>0.17351314071274299</c:v>
                  </c:pt>
                  <c:pt idx="5">
                    <c:v>0.16347626739071186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WBA'!$AJ$18,'Mass WBA'!$AJ$33,'Mass WBA'!$AJ$48,'Mass WBA'!$AJ$63,'Mass WBA'!$AJ$78,'Mass WBA'!$AJ$93)</c:f>
              <c:numCache>
                <c:formatCode>0.00</c:formatCode>
                <c:ptCount val="6"/>
                <c:pt idx="0">
                  <c:v>10.101600000000003</c:v>
                </c:pt>
                <c:pt idx="1">
                  <c:v>10.135900000000001</c:v>
                </c:pt>
                <c:pt idx="2">
                  <c:v>10.222866666666668</c:v>
                </c:pt>
                <c:pt idx="3">
                  <c:v>10.524966666666666</c:v>
                </c:pt>
                <c:pt idx="4">
                  <c:v>43.404400000000003</c:v>
                </c:pt>
                <c:pt idx="5">
                  <c:v>43.482099999999996</c:v>
                </c:pt>
              </c:numCache>
            </c:numRef>
          </c:yVal>
          <c:smooth val="0"/>
          <c:extLst>
            <c:ext xmlns:c16="http://schemas.microsoft.com/office/drawing/2014/chart" uri="{C3380CC4-5D6E-409C-BE32-E72D297353CC}">
              <c16:uniqueId val="{00000004-DE6F-4F5A-97F9-7F0A1721CE93}"/>
            </c:ext>
          </c:extLst>
        </c:ser>
        <c:ser>
          <c:idx val="5"/>
          <c:order val="5"/>
          <c:tx>
            <c:strRef>
              <c:f>'Mass WBA'!$AK$6:$AK$8</c:f>
              <c:strCache>
                <c:ptCount val="3"/>
                <c:pt idx="0">
                  <c:v>0.12 mol H⁺-H₂SO₄/kg PVWD</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('[1]Mass ABaB'!$AT$7,'[1]Mass ABaB'!$AT$22,'[1]Mass ABaB'!$AT$37,'[1]Mass ABaB'!$AT$52,'[1]Mass ABaB'!$AT$67,'[1]Mass ABaB'!$AT$82)</c:f>
                <c:numCache>
                  <c:formatCode>General</c:formatCode>
                  <c:ptCount val="6"/>
                  <c:pt idx="0">
                    <c:v>0.27782679856342141</c:v>
                  </c:pt>
                  <c:pt idx="1">
                    <c:v>0.1748971126119547</c:v>
                  </c:pt>
                  <c:pt idx="2">
                    <c:v>0.26645154030955609</c:v>
                  </c:pt>
                  <c:pt idx="3">
                    <c:v>0.13625646162048219</c:v>
                  </c:pt>
                  <c:pt idx="4">
                    <c:v>0.18248400843178827</c:v>
                  </c:pt>
                  <c:pt idx="5">
                    <c:v>9.0772756559076614E-2</c:v>
                  </c:pt>
                </c:numCache>
              </c:numRef>
            </c:plus>
            <c:minus>
              <c:numRef>
                <c:f>('[1]Mass ABaB'!$AT$7,'[1]Mass ABaB'!$AT$22,'[1]Mass ABaB'!$AT$37,'[1]Mass ABaB'!$AT$52,'[1]Mass ABaB'!$AT$67,'[1]Mass ABaB'!$AT$82)</c:f>
                <c:numCache>
                  <c:formatCode>General</c:formatCode>
                  <c:ptCount val="6"/>
                  <c:pt idx="0">
                    <c:v>0.27782679856342141</c:v>
                  </c:pt>
                  <c:pt idx="1">
                    <c:v>0.1748971126119547</c:v>
                  </c:pt>
                  <c:pt idx="2">
                    <c:v>0.26645154030955609</c:v>
                  </c:pt>
                  <c:pt idx="3">
                    <c:v>0.13625646162048219</c:v>
                  </c:pt>
                  <c:pt idx="4">
                    <c:v>0.18248400843178827</c:v>
                  </c:pt>
                  <c:pt idx="5">
                    <c:v>9.0772756559076614E-2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WBA'!$AO$6,'Mass WBA'!$AO$21,'Mass WBA'!$AO$36,'Mass WBA'!$AO$51,'Mass WBA'!$AO$66,'Mass WBA'!$AO$81)</c:f>
              <c:numCache>
                <c:formatCode>0.00</c:formatCode>
                <c:ptCount val="6"/>
                <c:pt idx="0">
                  <c:v>33.553466666666665</c:v>
                </c:pt>
                <c:pt idx="1">
                  <c:v>33.484100000000005</c:v>
                </c:pt>
                <c:pt idx="2">
                  <c:v>33.323799999999999</c:v>
                </c:pt>
                <c:pt idx="3">
                  <c:v>33.342199999999998</c:v>
                </c:pt>
                <c:pt idx="4">
                  <c:v>43.555233333333341</c:v>
                </c:pt>
                <c:pt idx="5">
                  <c:v>43.720733333333335</c:v>
                </c:pt>
              </c:numCache>
            </c:numRef>
          </c:yVal>
          <c:smooth val="0"/>
          <c:extLst>
            <c:ext xmlns:c16="http://schemas.microsoft.com/office/drawing/2014/chart" uri="{C3380CC4-5D6E-409C-BE32-E72D297353CC}">
              <c16:uniqueId val="{00000005-DE6F-4F5A-97F9-7F0A1721CE93}"/>
            </c:ext>
          </c:extLst>
        </c:ser>
        <c:ser>
          <c:idx val="6"/>
          <c:order val="6"/>
          <c:tx>
            <c:strRef>
              <c:f>'Mass WBA'!$AK$9:$AK$11</c:f>
              <c:strCache>
                <c:ptCount val="3"/>
                <c:pt idx="0">
                  <c:v>0.19 mol H⁺-HCl/kg PVWD</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dPt>
            <c:idx val="0"/>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accent1">
                    <a:lumMod val="60000"/>
                  </a:schemeClr>
                </a:solidFill>
                <a:round/>
              </a:ln>
              <a:effectLst/>
            </c:spPr>
            <c:extLst>
              <c:ext xmlns:c16="http://schemas.microsoft.com/office/drawing/2014/chart" uri="{C3380CC4-5D6E-409C-BE32-E72D297353CC}">
                <c16:uniqueId val="{00000007-DE6F-4F5A-97F9-7F0A1721CE93}"/>
              </c:ext>
            </c:extLst>
          </c:dPt>
          <c:errBars>
            <c:errDir val="y"/>
            <c:errBarType val="both"/>
            <c:errValType val="cust"/>
            <c:noEndCap val="0"/>
            <c:plus>
              <c:numRef>
                <c:f>('[1]Mass ABaB'!$AT$10,'[1]Mass ABaB'!$AT$25,'[1]Mass ABaB'!$AT$40,'[1]Mass ABaB'!$AT$55,'[1]Mass ABaB'!$AT$70,'[1]Mass ABaB'!$AT$85)</c:f>
                <c:numCache>
                  <c:formatCode>General</c:formatCode>
                  <c:ptCount val="6"/>
                  <c:pt idx="0">
                    <c:v>0.72521793506044741</c:v>
                  </c:pt>
                  <c:pt idx="1">
                    <c:v>0.25441018716500852</c:v>
                  </c:pt>
                  <c:pt idx="2">
                    <c:v>0.20747521137074004</c:v>
                  </c:pt>
                  <c:pt idx="3">
                    <c:v>0.15272541809841003</c:v>
                  </c:pt>
                  <c:pt idx="4">
                    <c:v>0.29916303804670125</c:v>
                  </c:pt>
                  <c:pt idx="5">
                    <c:v>0.29098113913676954</c:v>
                  </c:pt>
                </c:numCache>
              </c:numRef>
            </c:plus>
            <c:minus>
              <c:numRef>
                <c:f>('[1]Mass ABaB'!$AT$10,'[1]Mass ABaB'!$AT$25,'[1]Mass ABaB'!$AT$40,'[1]Mass ABaB'!$AT$55,'[1]Mass ABaB'!$AT$70,'[1]Mass ABaB'!$AT$85)</c:f>
                <c:numCache>
                  <c:formatCode>General</c:formatCode>
                  <c:ptCount val="6"/>
                  <c:pt idx="0">
                    <c:v>0.72521793506044741</c:v>
                  </c:pt>
                  <c:pt idx="1">
                    <c:v>0.25441018716500852</c:v>
                  </c:pt>
                  <c:pt idx="2">
                    <c:v>0.20747521137074004</c:v>
                  </c:pt>
                  <c:pt idx="3">
                    <c:v>0.15272541809841003</c:v>
                  </c:pt>
                  <c:pt idx="4">
                    <c:v>0.29916303804670125</c:v>
                  </c:pt>
                  <c:pt idx="5">
                    <c:v>0.29098113913676954</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WBA'!$AO$9,'Mass WBA'!$AO$24,'Mass WBA'!$AO$39,'Mass WBA'!$AO$54,'Mass WBA'!$AO$69,'Mass WBA'!$AO$84)</c:f>
              <c:numCache>
                <c:formatCode>0.00</c:formatCode>
                <c:ptCount val="6"/>
                <c:pt idx="0">
                  <c:v>33.860599999999998</c:v>
                </c:pt>
                <c:pt idx="1">
                  <c:v>33.505066666666671</c:v>
                </c:pt>
                <c:pt idx="2">
                  <c:v>33.627599999999994</c:v>
                </c:pt>
                <c:pt idx="3">
                  <c:v>33.473399999999998</c:v>
                </c:pt>
                <c:pt idx="4">
                  <c:v>43.787133333333337</c:v>
                </c:pt>
                <c:pt idx="5">
                  <c:v>44.107833333333332</c:v>
                </c:pt>
              </c:numCache>
            </c:numRef>
          </c:yVal>
          <c:smooth val="0"/>
          <c:extLst>
            <c:ext xmlns:c16="http://schemas.microsoft.com/office/drawing/2014/chart" uri="{C3380CC4-5D6E-409C-BE32-E72D297353CC}">
              <c16:uniqueId val="{00000008-DE6F-4F5A-97F9-7F0A1721CE93}"/>
            </c:ext>
          </c:extLst>
        </c:ser>
        <c:ser>
          <c:idx val="8"/>
          <c:order val="7"/>
          <c:tx>
            <c:strRef>
              <c:f>'Mass WBA'!$AK$12:$AK$14</c:f>
              <c:strCache>
                <c:ptCount val="3"/>
                <c:pt idx="0">
                  <c:v>0.14 mol H⁺-HNO₃/kg PVWD</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errBars>
            <c:errDir val="y"/>
            <c:errBarType val="both"/>
            <c:errValType val="cust"/>
            <c:noEndCap val="0"/>
            <c:plus>
              <c:numRef>
                <c:f>('[1]Mass ABaB'!$AT$13,'[1]Mass ABaB'!$AT$28,'[1]Mass ABaB'!$AT$43,'[1]Mass ABaB'!$AT$58,'[1]Mass ABaB'!$AT$73,'[1]Mass ABaB'!$AT$88)</c:f>
                <c:numCache>
                  <c:formatCode>General</c:formatCode>
                  <c:ptCount val="6"/>
                  <c:pt idx="0">
                    <c:v>0.17046880457530381</c:v>
                  </c:pt>
                  <c:pt idx="1">
                    <c:v>0.28816377866299503</c:v>
                  </c:pt>
                  <c:pt idx="2">
                    <c:v>0.10953229356374294</c:v>
                  </c:pt>
                  <c:pt idx="3">
                    <c:v>0.29091287928404541</c:v>
                  </c:pt>
                  <c:pt idx="4">
                    <c:v>5.7526081041560498E-2</c:v>
                  </c:pt>
                  <c:pt idx="5">
                    <c:v>0.34367144678214828</c:v>
                  </c:pt>
                </c:numCache>
              </c:numRef>
            </c:plus>
            <c:minus>
              <c:numRef>
                <c:f>('[1]Mass ABaB'!$AT$13,'[1]Mass ABaB'!$AT$28,'[1]Mass ABaB'!$AT$43,'[1]Mass ABaB'!$AT$58,'[1]Mass ABaB'!$AT$73,'[1]Mass ABaB'!$AT$88)</c:f>
                <c:numCache>
                  <c:formatCode>General</c:formatCode>
                  <c:ptCount val="6"/>
                  <c:pt idx="0">
                    <c:v>0.17046880457530381</c:v>
                  </c:pt>
                  <c:pt idx="1">
                    <c:v>0.28816377866299503</c:v>
                  </c:pt>
                  <c:pt idx="2">
                    <c:v>0.10953229356374294</c:v>
                  </c:pt>
                  <c:pt idx="3">
                    <c:v>0.29091287928404541</c:v>
                  </c:pt>
                  <c:pt idx="4">
                    <c:v>5.7526081041560498E-2</c:v>
                  </c:pt>
                  <c:pt idx="5">
                    <c:v>0.34367144678214828</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WBA'!$AO$12,'Mass WBA'!$AO$27,'Mass WBA'!$AO$42,'Mass WBA'!$AO$57,'Mass WBA'!$AO$72,'Mass WBA'!$AO$87)</c:f>
              <c:numCache>
                <c:formatCode>0.00</c:formatCode>
                <c:ptCount val="6"/>
                <c:pt idx="0">
                  <c:v>33.385133333333329</c:v>
                </c:pt>
                <c:pt idx="1">
                  <c:v>33.317566666666664</c:v>
                </c:pt>
                <c:pt idx="2">
                  <c:v>33.31903333333333</c:v>
                </c:pt>
                <c:pt idx="3">
                  <c:v>33.385899999999999</c:v>
                </c:pt>
                <c:pt idx="4">
                  <c:v>43.620600000000003</c:v>
                </c:pt>
                <c:pt idx="5">
                  <c:v>44.083266666666667</c:v>
                </c:pt>
              </c:numCache>
            </c:numRef>
          </c:yVal>
          <c:smooth val="0"/>
          <c:extLst>
            <c:ext xmlns:c16="http://schemas.microsoft.com/office/drawing/2014/chart" uri="{C3380CC4-5D6E-409C-BE32-E72D297353CC}">
              <c16:uniqueId val="{00000009-DE6F-4F5A-97F9-7F0A1721CE93}"/>
            </c:ext>
          </c:extLst>
        </c:ser>
        <c:ser>
          <c:idx val="7"/>
          <c:order val="8"/>
          <c:tx>
            <c:strRef>
              <c:f>'Mass WBA'!$AK$15:$AK$17</c:f>
              <c:strCache>
                <c:ptCount val="3"/>
                <c:pt idx="0">
                  <c:v>0.03 mol H⁺-CH₃CHCOOH/kg PVWD</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errBars>
            <c:errDir val="y"/>
            <c:errBarType val="both"/>
            <c:errValType val="cust"/>
            <c:noEndCap val="0"/>
            <c:plus>
              <c:numRef>
                <c:f>('[1]Mass ABaB'!$AT$16,'[1]Mass ABaB'!$AT$31,'[1]Mass ABaB'!$AT$46,'[1]Mass ABaB'!$AT$61,'[1]Mass ABaB'!$AT$76,'[1]Mass ABaB'!$AT$91)</c:f>
                <c:numCache>
                  <c:formatCode>General</c:formatCode>
                  <c:ptCount val="6"/>
                  <c:pt idx="0">
                    <c:v>7.346209907156144E-2</c:v>
                  </c:pt>
                  <c:pt idx="1">
                    <c:v>0.27354968470096824</c:v>
                  </c:pt>
                  <c:pt idx="2">
                    <c:v>0.32497927626234624</c:v>
                  </c:pt>
                  <c:pt idx="3">
                    <c:v>7.9509077049941118E-2</c:v>
                  </c:pt>
                  <c:pt idx="4">
                    <c:v>0.35172589232715507</c:v>
                  </c:pt>
                  <c:pt idx="5">
                    <c:v>0.83081160519900066</c:v>
                  </c:pt>
                </c:numCache>
              </c:numRef>
            </c:plus>
            <c:minus>
              <c:numRef>
                <c:f>('[1]Mass ABaB'!$AT$16,'[1]Mass ABaB'!$AT$31,'[1]Mass ABaB'!$AT$46,'[1]Mass ABaB'!$AT$61,'[1]Mass ABaB'!$AT$76,'[1]Mass ABaB'!$AT$91)</c:f>
                <c:numCache>
                  <c:formatCode>General</c:formatCode>
                  <c:ptCount val="6"/>
                  <c:pt idx="0">
                    <c:v>7.346209907156144E-2</c:v>
                  </c:pt>
                  <c:pt idx="1">
                    <c:v>0.27354968470096824</c:v>
                  </c:pt>
                  <c:pt idx="2">
                    <c:v>0.32497927626234624</c:v>
                  </c:pt>
                  <c:pt idx="3">
                    <c:v>7.9509077049941118E-2</c:v>
                  </c:pt>
                  <c:pt idx="4">
                    <c:v>0.35172589232715507</c:v>
                  </c:pt>
                  <c:pt idx="5">
                    <c:v>0.83081160519900066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WBA'!$AO$15,'Mass WBA'!$AO$30,'Mass WBA'!$AO$45,'Mass WBA'!$AO$60,'Mass WBA'!$AO$75,'Mass WBA'!$AO$90)</c:f>
              <c:numCache>
                <c:formatCode>0.00</c:formatCode>
                <c:ptCount val="6"/>
                <c:pt idx="0">
                  <c:v>33.3643</c:v>
                </c:pt>
                <c:pt idx="1">
                  <c:v>33.733566666666668</c:v>
                </c:pt>
                <c:pt idx="2">
                  <c:v>33.367066666666666</c:v>
                </c:pt>
                <c:pt idx="3">
                  <c:v>33.496233333333329</c:v>
                </c:pt>
                <c:pt idx="4">
                  <c:v>42.571066666666667</c:v>
                </c:pt>
                <c:pt idx="5">
                  <c:v>43.815033333333325</c:v>
                </c:pt>
              </c:numCache>
            </c:numRef>
          </c:yVal>
          <c:smooth val="0"/>
          <c:extLst>
            <c:ext xmlns:c16="http://schemas.microsoft.com/office/drawing/2014/chart" uri="{C3380CC4-5D6E-409C-BE32-E72D297353CC}">
              <c16:uniqueId val="{0000000A-DE6F-4F5A-97F9-7F0A1721CE93}"/>
            </c:ext>
          </c:extLst>
        </c:ser>
        <c:ser>
          <c:idx val="9"/>
          <c:order val="9"/>
          <c:tx>
            <c:strRef>
              <c:f>'Mass WBA'!$AK$18:$AK$20</c:f>
              <c:strCache>
                <c:ptCount val="3"/>
                <c:pt idx="0">
                  <c:v>0 mol H⁺/kg PVWD</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errBars>
            <c:errDir val="y"/>
            <c:errBarType val="both"/>
            <c:errValType val="cust"/>
            <c:noEndCap val="0"/>
            <c:plus>
              <c:numRef>
                <c:f>('[1]Mass ABaB'!$AT$19,'[1]Mass ABaB'!$AT$34,'[1]Mass ABaB'!$AT$49,'[1]Mass ABaB'!$AT$64,'[1]Mass ABaB'!$AT$79,'[1]Mass ABaB'!$AT$94)</c:f>
                <c:numCache>
                  <c:formatCode>General</c:formatCode>
                  <c:ptCount val="6"/>
                  <c:pt idx="0">
                    <c:v>0.22300987272615017</c:v>
                  </c:pt>
                  <c:pt idx="1">
                    <c:v>0.32154080611953373</c:v>
                  </c:pt>
                  <c:pt idx="2">
                    <c:v>0.2913105273300885</c:v>
                  </c:pt>
                  <c:pt idx="3">
                    <c:v>0.20128115493839532</c:v>
                  </c:pt>
                  <c:pt idx="4">
                    <c:v>0.17351314071274299</c:v>
                  </c:pt>
                  <c:pt idx="5">
                    <c:v>0.16347626739071186</c:v>
                  </c:pt>
                </c:numCache>
              </c:numRef>
            </c:plus>
            <c:minus>
              <c:numRef>
                <c:f>('[1]Mass ABaB'!$AT$19,'[1]Mass ABaB'!$AT$34,'[1]Mass ABaB'!$AT$49,'[1]Mass ABaB'!$AT$64,'[1]Mass ABaB'!$AT$79,'[1]Mass ABaB'!$AT$94)</c:f>
                <c:numCache>
                  <c:formatCode>General</c:formatCode>
                  <c:ptCount val="6"/>
                  <c:pt idx="0">
                    <c:v>0.22300987272615017</c:v>
                  </c:pt>
                  <c:pt idx="1">
                    <c:v>0.32154080611953373</c:v>
                  </c:pt>
                  <c:pt idx="2">
                    <c:v>0.2913105273300885</c:v>
                  </c:pt>
                  <c:pt idx="3">
                    <c:v>0.20128115493839532</c:v>
                  </c:pt>
                  <c:pt idx="4">
                    <c:v>0.17351314071274299</c:v>
                  </c:pt>
                  <c:pt idx="5">
                    <c:v>0.16347626739071186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WBA'!$AO$18,'Mass WBA'!$AO$36,'Mass WBA'!$AO$48,'Mass WBA'!$AO$63,'Mass WBA'!$AO$78,'Mass WBA'!$AO$93)</c:f>
              <c:numCache>
                <c:formatCode>0.00</c:formatCode>
                <c:ptCount val="6"/>
                <c:pt idx="0">
                  <c:v>33.223966666666662</c:v>
                </c:pt>
                <c:pt idx="1">
                  <c:v>33.323799999999999</c:v>
                </c:pt>
                <c:pt idx="2">
                  <c:v>33.423566666666673</c:v>
                </c:pt>
                <c:pt idx="3">
                  <c:v>33.144666666666666</c:v>
                </c:pt>
                <c:pt idx="4">
                  <c:v>43.404400000000003</c:v>
                </c:pt>
                <c:pt idx="5">
                  <c:v>43.482099999999996</c:v>
                </c:pt>
              </c:numCache>
            </c:numRef>
          </c:yVal>
          <c:smooth val="0"/>
          <c:extLst>
            <c:ext xmlns:c16="http://schemas.microsoft.com/office/drawing/2014/chart" uri="{C3380CC4-5D6E-409C-BE32-E72D297353CC}">
              <c16:uniqueId val="{0000000B-DE6F-4F5A-97F9-7F0A1721CE93}"/>
            </c:ext>
          </c:extLst>
        </c:ser>
        <c:dLbls>
          <c:showLegendKey val="0"/>
          <c:showVal val="0"/>
          <c:showCatName val="0"/>
          <c:showSerName val="0"/>
          <c:showPercent val="0"/>
          <c:showBubbleSize val="0"/>
        </c:dLbls>
        <c:axId val="916839536"/>
        <c:axId val="916844784"/>
      </c:scatterChart>
      <c:valAx>
        <c:axId val="916839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Incubation/(hours)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44784"/>
        <c:crosses val="autoZero"/>
        <c:crossBetween val="midCat"/>
      </c:valAx>
      <c:valAx>
        <c:axId val="916844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WS</a:t>
                </a:r>
                <a:r>
                  <a:rPr lang="en-US" baseline="0"/>
                  <a:t> extract</a:t>
                </a:r>
                <a:r>
                  <a:rPr lang="en-US"/>
                  <a:t>/(g)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395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THEORETICAL</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'Mass WBA'!$E$6:$E$8</c:f>
              <c:strCache>
                <c:ptCount val="3"/>
                <c:pt idx="0">
                  <c:v>6.29 mol H⁺-H₂SO₄/kg WBA</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errBars>
            <c:errDir val="y"/>
            <c:errBarType val="both"/>
            <c:errValType val="cust"/>
            <c:noEndCap val="0"/>
            <c:plus>
              <c:numRef>
                <c:f>('[1]Mass ABaB'!$W$7,'[1]Mass ABaB'!$W$22,'[1]Mass ABaB'!$W$37,'[1]Mass ABaB'!$W$52,'[1]Mass ABaB'!$W$67,'[1]Mass ABaB'!$W$82)</c:f>
                <c:numCache>
                  <c:formatCode>General</c:formatCode>
                  <c:ptCount val="6"/>
                  <c:pt idx="0">
                    <c:v>9.060958350496591E-2</c:v>
                  </c:pt>
                  <c:pt idx="1">
                    <c:v>0.13851174799652613</c:v>
                  </c:pt>
                  <c:pt idx="2">
                    <c:v>0.12564010148885588</c:v>
                  </c:pt>
                  <c:pt idx="3">
                    <c:v>6.2809001415508783E-2</c:v>
                  </c:pt>
                  <c:pt idx="4">
                    <c:v>3.603550390748516E-2</c:v>
                  </c:pt>
                  <c:pt idx="5">
                    <c:v>8.5887148303324376E-2</c:v>
                  </c:pt>
                </c:numCache>
              </c:numRef>
            </c:plus>
            <c:minus>
              <c:numRef>
                <c:f>('[1]Mass ABaB'!$W$7,'[1]Mass ABaB'!$W$22,'[1]Mass ABaB'!$W$37,'[1]Mass ABaB'!$W$52,'[1]Mass ABaB'!$W$67,'[1]Mass ABaB'!$W$82)</c:f>
                <c:numCache>
                  <c:formatCode>General</c:formatCode>
                  <c:ptCount val="6"/>
                  <c:pt idx="0">
                    <c:v>9.060958350496591E-2</c:v>
                  </c:pt>
                  <c:pt idx="1">
                    <c:v>0.13851174799652613</c:v>
                  </c:pt>
                  <c:pt idx="2">
                    <c:v>0.12564010148885588</c:v>
                  </c:pt>
                  <c:pt idx="3">
                    <c:v>6.2809001415508783E-2</c:v>
                  </c:pt>
                  <c:pt idx="4">
                    <c:v>3.603550390748516E-2</c:v>
                  </c:pt>
                  <c:pt idx="5">
                    <c:v>8.5887148303324376E-2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WBA'!$V$6,'Mass WBA'!$V$21,'Mass WBA'!$V$36,'Mass WBA'!$V$51,'Mass WBA'!$V$66,'Mass WBA'!$V$81)</c:f>
              <c:numCache>
                <c:formatCode>0.00</c:formatCode>
                <c:ptCount val="6"/>
                <c:pt idx="0">
                  <c:v>1.2253050666666658</c:v>
                </c:pt>
                <c:pt idx="1">
                  <c:v>1.1928988333333332</c:v>
                </c:pt>
                <c:pt idx="2">
                  <c:v>1.2430740999999996</c:v>
                </c:pt>
                <c:pt idx="3">
                  <c:v>1.4589068666666671</c:v>
                </c:pt>
                <c:pt idx="4">
                  <c:v>1.574984426666667</c:v>
                </c:pt>
                <c:pt idx="5">
                  <c:v>1.4933852099999998</c:v>
                </c:pt>
              </c:numCache>
            </c:numRef>
          </c:yVal>
          <c:smooth val="0"/>
          <c:extLst>
            <c:ext xmlns:c16="http://schemas.microsoft.com/office/drawing/2014/chart" uri="{C3380CC4-5D6E-409C-BE32-E72D297353CC}">
              <c16:uniqueId val="{00000000-749C-478E-8547-C30187F70658}"/>
            </c:ext>
          </c:extLst>
        </c:ser>
        <c:ser>
          <c:idx val="1"/>
          <c:order val="1"/>
          <c:tx>
            <c:strRef>
              <c:f>'Mass WBA'!$E$9:$E$11</c:f>
              <c:strCache>
                <c:ptCount val="3"/>
                <c:pt idx="0">
                  <c:v>15.21 mol H⁺-HCl/kg WBA</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errBars>
            <c:errDir val="y"/>
            <c:errBarType val="both"/>
            <c:errValType val="cust"/>
            <c:noEndCap val="0"/>
            <c:plus>
              <c:numRef>
                <c:f>('[1]Mass ABaB'!$W$10,'[1]Mass ABaB'!$W$25,'[1]Mass ABaB'!$W$40,'[1]Mass ABaB'!$W$55,'[1]Mass ABaB'!$W$70,'[1]Mass ABaB'!$W$85)</c:f>
                <c:numCache>
                  <c:formatCode>General</c:formatCode>
                  <c:ptCount val="6"/>
                  <c:pt idx="0">
                    <c:v>4.9324336229796546E-2</c:v>
                  </c:pt>
                  <c:pt idx="1">
                    <c:v>4.6802415696877667E-2</c:v>
                  </c:pt>
                  <c:pt idx="2">
                    <c:v>4.8609358384197734E-2</c:v>
                  </c:pt>
                  <c:pt idx="3">
                    <c:v>7.3498671346425473E-2</c:v>
                  </c:pt>
                  <c:pt idx="4">
                    <c:v>2.3879386288001236E-2</c:v>
                  </c:pt>
                  <c:pt idx="5">
                    <c:v>0.170345651531569</c:v>
                  </c:pt>
                </c:numCache>
              </c:numRef>
            </c:plus>
            <c:minus>
              <c:numRef>
                <c:f>('[1]Mass ABaB'!$W$10,'[1]Mass ABaB'!$W$25,'[1]Mass ABaB'!$W$40,'[1]Mass ABaB'!$W$55,'[1]Mass ABaB'!$W$70,'[1]Mass ABaB'!$W$85)</c:f>
                <c:numCache>
                  <c:formatCode>General</c:formatCode>
                  <c:ptCount val="6"/>
                  <c:pt idx="0">
                    <c:v>4.9324336229796546E-2</c:v>
                  </c:pt>
                  <c:pt idx="1">
                    <c:v>4.6802415696877667E-2</c:v>
                  </c:pt>
                  <c:pt idx="2">
                    <c:v>4.8609358384197734E-2</c:v>
                  </c:pt>
                  <c:pt idx="3">
                    <c:v>7.3498671346425473E-2</c:v>
                  </c:pt>
                  <c:pt idx="4">
                    <c:v>2.3879386288001236E-2</c:v>
                  </c:pt>
                  <c:pt idx="5">
                    <c:v>0.170345651531569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WBA'!$V$9,'Mass WBA'!$V$24,'Mass WBA'!$V$39,'Mass WBA'!$V$54,'Mass WBA'!$V$69,'Mass WBA'!$V$84)</c:f>
              <c:numCache>
                <c:formatCode>0.00</c:formatCode>
                <c:ptCount val="6"/>
                <c:pt idx="0">
                  <c:v>1.0731638999999999</c:v>
                </c:pt>
                <c:pt idx="1">
                  <c:v>1.0839110333333337</c:v>
                </c:pt>
                <c:pt idx="2">
                  <c:v>1.3701935666666671</c:v>
                </c:pt>
                <c:pt idx="3">
                  <c:v>1.4650056999999999</c:v>
                </c:pt>
                <c:pt idx="4">
                  <c:v>1.3714159933333339</c:v>
                </c:pt>
                <c:pt idx="5">
                  <c:v>1.5411353333333333</c:v>
                </c:pt>
              </c:numCache>
            </c:numRef>
          </c:yVal>
          <c:smooth val="0"/>
          <c:extLst>
            <c:ext xmlns:c16="http://schemas.microsoft.com/office/drawing/2014/chart" uri="{C3380CC4-5D6E-409C-BE32-E72D297353CC}">
              <c16:uniqueId val="{00000001-749C-478E-8547-C30187F70658}"/>
            </c:ext>
          </c:extLst>
        </c:ser>
        <c:ser>
          <c:idx val="2"/>
          <c:order val="2"/>
          <c:tx>
            <c:strRef>
              <c:f>'Mass WBA'!$E$12:$E$14</c:f>
              <c:strCache>
                <c:ptCount val="3"/>
                <c:pt idx="0">
                  <c:v>11.97 mol H⁺-HNO₃/kg WBA</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errBars>
            <c:errDir val="y"/>
            <c:errBarType val="both"/>
            <c:errValType val="cust"/>
            <c:noEndCap val="0"/>
            <c:plus>
              <c:numRef>
                <c:f>('[1]Mass ABaB'!$W$13,'[1]Mass ABaB'!$W$28,'[1]Mass ABaB'!$W$43,'[1]Mass ABaB'!$W$58,'[1]Mass ABaB'!$W$73,'[1]Mass ABaB'!$W$88)</c:f>
                <c:numCache>
                  <c:formatCode>General</c:formatCode>
                  <c:ptCount val="6"/>
                  <c:pt idx="0">
                    <c:v>6.9541892081319986E-2</c:v>
                  </c:pt>
                  <c:pt idx="1">
                    <c:v>0.18150623678824374</c:v>
                  </c:pt>
                  <c:pt idx="2">
                    <c:v>0.11667560971387068</c:v>
                  </c:pt>
                  <c:pt idx="3">
                    <c:v>9.5918741706735547E-2</c:v>
                  </c:pt>
                  <c:pt idx="4">
                    <c:v>8.2316383870386312E-2</c:v>
                  </c:pt>
                  <c:pt idx="5">
                    <c:v>7.4051269243561885E-3</c:v>
                  </c:pt>
                </c:numCache>
              </c:numRef>
            </c:plus>
            <c:minus>
              <c:numRef>
                <c:f>('[1]Mass ABaB'!$W$13,'[1]Mass ABaB'!$W$28,'[1]Mass ABaB'!$W$43,'[1]Mass ABaB'!$W$58,'[1]Mass ABaB'!$W$73,'[1]Mass ABaB'!$W$88)</c:f>
                <c:numCache>
                  <c:formatCode>General</c:formatCode>
                  <c:ptCount val="6"/>
                  <c:pt idx="0">
                    <c:v>6.9541892081319986E-2</c:v>
                  </c:pt>
                  <c:pt idx="1">
                    <c:v>0.18150623678824374</c:v>
                  </c:pt>
                  <c:pt idx="2">
                    <c:v>0.11667560971387068</c:v>
                  </c:pt>
                  <c:pt idx="3">
                    <c:v>9.5918741706735547E-2</c:v>
                  </c:pt>
                  <c:pt idx="4">
                    <c:v>8.2316383870386312E-2</c:v>
                  </c:pt>
                  <c:pt idx="5">
                    <c:v>7.4051269243561885E-3</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WBA'!$V$12,'Mass WBA'!$V$27,'Mass WBA'!$V$42,'Mass WBA'!$V$57,'Mass WBA'!$V$72,'Mass WBA'!$V$87)</c:f>
              <c:numCache>
                <c:formatCode>0.00</c:formatCode>
                <c:ptCount val="6"/>
                <c:pt idx="0">
                  <c:v>1.1180644999999998</c:v>
                </c:pt>
                <c:pt idx="1">
                  <c:v>1.2450520999999999</c:v>
                </c:pt>
                <c:pt idx="2">
                  <c:v>1.2534256333333336</c:v>
                </c:pt>
                <c:pt idx="3">
                  <c:v>1.1583827333333332</c:v>
                </c:pt>
                <c:pt idx="4">
                  <c:v>1.6127621400000003</c:v>
                </c:pt>
                <c:pt idx="5">
                  <c:v>1.5905257933333337</c:v>
                </c:pt>
              </c:numCache>
            </c:numRef>
          </c:yVal>
          <c:smooth val="0"/>
          <c:extLst>
            <c:ext xmlns:c16="http://schemas.microsoft.com/office/drawing/2014/chart" uri="{C3380CC4-5D6E-409C-BE32-E72D297353CC}">
              <c16:uniqueId val="{00000002-749C-478E-8547-C30187F70658}"/>
            </c:ext>
          </c:extLst>
        </c:ser>
        <c:ser>
          <c:idx val="4"/>
          <c:order val="3"/>
          <c:tx>
            <c:strRef>
              <c:f>'Mass WBA'!$E$15:$E$17</c:f>
              <c:strCache>
                <c:ptCount val="3"/>
                <c:pt idx="0">
                  <c:v>0.16 mol H⁺-CH₃CHCOOH/kg WBA</c:v>
                </c:pt>
              </c:strCache>
            </c:strRef>
          </c:tx>
          <c:spPr>
            <a:ln w="19050" cap="rnd">
              <a:solidFill>
                <a:schemeClr val="accent5"/>
              </a:solidFill>
              <a:round/>
            </a:ln>
            <a:effectLst/>
          </c:spPr>
          <c:marker>
            <c:symbol val="circle"/>
            <c:size val="5"/>
            <c:spPr>
              <a:solidFill>
                <a:schemeClr val="accent5"/>
              </a:solidFill>
              <a:ln w="9525">
                <a:solidFill>
                  <a:schemeClr val="accent5"/>
                </a:solidFill>
              </a:ln>
              <a:effectLst/>
            </c:spPr>
          </c:marker>
          <c:errBars>
            <c:errDir val="y"/>
            <c:errBarType val="both"/>
            <c:errValType val="cust"/>
            <c:noEndCap val="0"/>
            <c:plus>
              <c:numRef>
                <c:f>('[1]Mass ABaB'!$W$16,'[1]Mass ABaB'!$W$31,'[1]Mass ABaB'!$W$46,'[1]Mass ABaB'!$W$61,'[1]Mass ABaB'!$W$76,'[1]Mass ABaB'!$W$91)</c:f>
                <c:numCache>
                  <c:formatCode>General</c:formatCode>
                  <c:ptCount val="6"/>
                  <c:pt idx="0">
                    <c:v>9.3868153423422696E-2</c:v>
                  </c:pt>
                  <c:pt idx="1">
                    <c:v>0.16588443077507284</c:v>
                  </c:pt>
                  <c:pt idx="2">
                    <c:v>6.9389210761929304E-2</c:v>
                  </c:pt>
                  <c:pt idx="3">
                    <c:v>0.16873268490474466</c:v>
                  </c:pt>
                  <c:pt idx="4">
                    <c:v>0.18250652087522168</c:v>
                  </c:pt>
                  <c:pt idx="5">
                    <c:v>0.21308819503954496</c:v>
                  </c:pt>
                </c:numCache>
              </c:numRef>
            </c:plus>
            <c:minus>
              <c:numRef>
                <c:f>('[1]Mass ABaB'!$W$16,'[1]Mass ABaB'!$W$31,'[1]Mass ABaB'!$W$46,'[1]Mass ABaB'!$W$61,'[1]Mass ABaB'!$W$76,'[1]Mass ABaB'!$W$91)</c:f>
                <c:numCache>
                  <c:formatCode>General</c:formatCode>
                  <c:ptCount val="6"/>
                  <c:pt idx="0">
                    <c:v>9.3868153423422696E-2</c:v>
                  </c:pt>
                  <c:pt idx="1">
                    <c:v>0.16588443077507284</c:v>
                  </c:pt>
                  <c:pt idx="2">
                    <c:v>6.9389210761929304E-2</c:v>
                  </c:pt>
                  <c:pt idx="3">
                    <c:v>0.16873268490474466</c:v>
                  </c:pt>
                  <c:pt idx="4">
                    <c:v>0.18250652087522168</c:v>
                  </c:pt>
                  <c:pt idx="5">
                    <c:v>0.21308819503954496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WBA'!$V$15,'Mass WBA'!$V$30,'Mass WBA'!$V$45,'Mass WBA'!$V$60,'Mass WBA'!$V$75,'Mass WBA'!$V$90)</c:f>
              <c:numCache>
                <c:formatCode>0.00</c:formatCode>
                <c:ptCount val="6"/>
                <c:pt idx="0">
                  <c:v>1.2705023666666664</c:v>
                </c:pt>
                <c:pt idx="1">
                  <c:v>1.3616552000000002</c:v>
                </c:pt>
                <c:pt idx="2">
                  <c:v>1.394160333333333</c:v>
                </c:pt>
                <c:pt idx="3">
                  <c:v>1.2894252333333336</c:v>
                </c:pt>
                <c:pt idx="4">
                  <c:v>1.5274250233333335</c:v>
                </c:pt>
                <c:pt idx="5">
                  <c:v>1.4942342966666669</c:v>
                </c:pt>
              </c:numCache>
            </c:numRef>
          </c:yVal>
          <c:smooth val="0"/>
          <c:extLst>
            <c:ext xmlns:c16="http://schemas.microsoft.com/office/drawing/2014/chart" uri="{C3380CC4-5D6E-409C-BE32-E72D297353CC}">
              <c16:uniqueId val="{00000003-749C-478E-8547-C30187F70658}"/>
            </c:ext>
          </c:extLst>
        </c:ser>
        <c:ser>
          <c:idx val="3"/>
          <c:order val="4"/>
          <c:tx>
            <c:strRef>
              <c:f>'Mass WBA'!$E$18:$E$20</c:f>
              <c:strCache>
                <c:ptCount val="3"/>
                <c:pt idx="0">
                  <c:v>0 mol H⁺/kg WBA</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errBars>
            <c:errDir val="y"/>
            <c:errBarType val="both"/>
            <c:errValType val="cust"/>
            <c:noEndCap val="0"/>
            <c:plus>
              <c:numRef>
                <c:f>('[1]Mass ABaB'!$W$19,'[1]Mass ABaB'!$W$34,'[1]Mass ABaB'!$W$49,'[1]Mass ABaB'!$W$64,'[1]Mass ABaB'!$W$79,'[1]Mass ABaB'!$W$94)</c:f>
                <c:numCache>
                  <c:formatCode>General</c:formatCode>
                  <c:ptCount val="6"/>
                  <c:pt idx="0">
                    <c:v>1.0144042074210007E-2</c:v>
                  </c:pt>
                  <c:pt idx="1">
                    <c:v>0.17098494333422939</c:v>
                  </c:pt>
                  <c:pt idx="2">
                    <c:v>0.13363217560678739</c:v>
                  </c:pt>
                  <c:pt idx="3">
                    <c:v>3.1095571327173981E-2</c:v>
                  </c:pt>
                  <c:pt idx="4">
                    <c:v>0.12780628870014515</c:v>
                  </c:pt>
                  <c:pt idx="5">
                    <c:v>0.18992369344954366</c:v>
                  </c:pt>
                </c:numCache>
              </c:numRef>
            </c:plus>
            <c:minus>
              <c:numRef>
                <c:f>('[1]Mass ABaB'!$W$19,'[1]Mass ABaB'!$W$34,'[1]Mass ABaB'!$W$49,'[1]Mass ABaB'!$W$64,'[1]Mass ABaB'!$W$79,'[1]Mass ABaB'!$W$94)</c:f>
                <c:numCache>
                  <c:formatCode>General</c:formatCode>
                  <c:ptCount val="6"/>
                  <c:pt idx="0">
                    <c:v>1.0144042074210007E-2</c:v>
                  </c:pt>
                  <c:pt idx="1">
                    <c:v>0.17098494333422939</c:v>
                  </c:pt>
                  <c:pt idx="2">
                    <c:v>0.13363217560678739</c:v>
                  </c:pt>
                  <c:pt idx="3">
                    <c:v>3.1095571327173981E-2</c:v>
                  </c:pt>
                  <c:pt idx="4">
                    <c:v>0.12780628870014515</c:v>
                  </c:pt>
                  <c:pt idx="5">
                    <c:v>0.18992369344954366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WBA'!$V$18,'Mass WBA'!$V$33,'Mass WBA'!$V$48,'Mass WBA'!$V$63,'Mass WBA'!$V$78,'Mass WBA'!$V$93)</c:f>
              <c:numCache>
                <c:formatCode>0.00</c:formatCode>
                <c:ptCount val="6"/>
                <c:pt idx="0">
                  <c:v>1.0243732333333335</c:v>
                </c:pt>
                <c:pt idx="1">
                  <c:v>1.2852055000000002</c:v>
                </c:pt>
                <c:pt idx="2">
                  <c:v>1.3324467333333336</c:v>
                </c:pt>
                <c:pt idx="3">
                  <c:v>1.3983800666666673</c:v>
                </c:pt>
                <c:pt idx="4">
                  <c:v>1.493136046666667</c:v>
                </c:pt>
                <c:pt idx="5">
                  <c:v>1.5466262733333329</c:v>
                </c:pt>
              </c:numCache>
            </c:numRef>
          </c:yVal>
          <c:smooth val="0"/>
          <c:extLst>
            <c:ext xmlns:c16="http://schemas.microsoft.com/office/drawing/2014/chart" uri="{C3380CC4-5D6E-409C-BE32-E72D297353CC}">
              <c16:uniqueId val="{00000004-749C-478E-8547-C30187F70658}"/>
            </c:ext>
          </c:extLst>
        </c:ser>
        <c:ser>
          <c:idx val="5"/>
          <c:order val="5"/>
          <c:tx>
            <c:strRef>
              <c:f>'Mass WBA'!$AK$6:$AK$8</c:f>
              <c:strCache>
                <c:ptCount val="3"/>
                <c:pt idx="0">
                  <c:v>0.12 mol H⁺-H₂SO₄/kg PVWD</c:v>
                </c:pt>
              </c:strCache>
            </c:strRef>
          </c:tx>
          <c:spPr>
            <a:ln w="19050" cap="rnd">
              <a:solidFill>
                <a:schemeClr val="accent6"/>
              </a:solidFill>
              <a:round/>
            </a:ln>
            <a:effectLst/>
          </c:spPr>
          <c:marker>
            <c:symbol val="circle"/>
            <c:size val="5"/>
            <c:spPr>
              <a:solidFill>
                <a:schemeClr val="accent6"/>
              </a:solidFill>
              <a:ln w="9525">
                <a:solidFill>
                  <a:schemeClr val="accent6"/>
                </a:solidFill>
              </a:ln>
              <a:effectLst/>
            </c:spPr>
          </c:marker>
          <c:errBars>
            <c:errDir val="y"/>
            <c:errBarType val="both"/>
            <c:errValType val="cust"/>
            <c:noEndCap val="0"/>
            <c:plus>
              <c:numRef>
                <c:f>('[1]Mass ABaB'!$AQ$7,'[1]Mass ABaB'!$AQ$22,'[1]Mass ABaB'!$AQ$37,'[1]Mass ABaB'!$AQ$52,'[1]Mass ABaB'!$AQ$67,'[1]Mass ABaB'!$AQ$82)</c:f>
                <c:numCache>
                  <c:formatCode>General</c:formatCode>
                  <c:ptCount val="6"/>
                  <c:pt idx="0">
                    <c:v>1.879190914919052E-2</c:v>
                  </c:pt>
                  <c:pt idx="1">
                    <c:v>1.2332333908725422E-2</c:v>
                  </c:pt>
                  <c:pt idx="2">
                    <c:v>1.7742725702014697E-2</c:v>
                  </c:pt>
                  <c:pt idx="3">
                    <c:v>1.400805335731202E-2</c:v>
                  </c:pt>
                  <c:pt idx="4">
                    <c:v>3.603550390748516E-2</c:v>
                  </c:pt>
                  <c:pt idx="5">
                    <c:v>8.5887148303324376E-2</c:v>
                  </c:pt>
                </c:numCache>
              </c:numRef>
            </c:plus>
            <c:minus>
              <c:numRef>
                <c:f>('[1]Mass ABaB'!$AQ$7,'[1]Mass ABaB'!$AQ$22,'[1]Mass ABaB'!$AQ$37,'[1]Mass ABaB'!$AQ$52,'[1]Mass ABaB'!$AQ$67,'[1]Mass ABaB'!$AQ$82)</c:f>
                <c:numCache>
                  <c:formatCode>General</c:formatCode>
                  <c:ptCount val="6"/>
                  <c:pt idx="0">
                    <c:v>1.879190914919052E-2</c:v>
                  </c:pt>
                  <c:pt idx="1">
                    <c:v>1.2332333908725422E-2</c:v>
                  </c:pt>
                  <c:pt idx="2">
                    <c:v>1.7742725702014697E-2</c:v>
                  </c:pt>
                  <c:pt idx="3">
                    <c:v>1.400805335731202E-2</c:v>
                  </c:pt>
                  <c:pt idx="4">
                    <c:v>3.603550390748516E-2</c:v>
                  </c:pt>
                  <c:pt idx="5">
                    <c:v>8.5887148303324376E-2</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WBA'!$AL$6,'Mass WBA'!$AL$21,'Mass WBA'!$AL$36,'Mass WBA'!$AL$51,'Mass WBA'!$AL$66,'Mass WBA'!$AL$81)</c:f>
              <c:numCache>
                <c:formatCode>0.00</c:formatCode>
                <c:ptCount val="6"/>
                <c:pt idx="0">
                  <c:v>0.266988853333333</c:v>
                </c:pt>
                <c:pt idx="1">
                  <c:v>0.25982510999999997</c:v>
                </c:pt>
                <c:pt idx="2">
                  <c:v>0.24561369666666669</c:v>
                </c:pt>
                <c:pt idx="3">
                  <c:v>0.25080923999999999</c:v>
                </c:pt>
                <c:pt idx="4">
                  <c:v>1.574984426666667</c:v>
                </c:pt>
                <c:pt idx="5">
                  <c:v>1.4933852099999998</c:v>
                </c:pt>
              </c:numCache>
            </c:numRef>
          </c:yVal>
          <c:smooth val="0"/>
          <c:extLst>
            <c:ext xmlns:c16="http://schemas.microsoft.com/office/drawing/2014/chart" uri="{C3380CC4-5D6E-409C-BE32-E72D297353CC}">
              <c16:uniqueId val="{00000005-749C-478E-8547-C30187F70658}"/>
            </c:ext>
          </c:extLst>
        </c:ser>
        <c:ser>
          <c:idx val="6"/>
          <c:order val="6"/>
          <c:tx>
            <c:strRef>
              <c:f>'Mass WBA'!$AK$9:$AK$11</c:f>
              <c:strCache>
                <c:ptCount val="3"/>
                <c:pt idx="0">
                  <c:v>0.19 mol H⁺-HCl/kg PVWD</c:v>
                </c:pt>
              </c:strCache>
            </c:strRef>
          </c:tx>
          <c:spPr>
            <a:ln w="19050"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errBars>
            <c:errDir val="y"/>
            <c:errBarType val="both"/>
            <c:errValType val="cust"/>
            <c:noEndCap val="0"/>
            <c:plus>
              <c:numRef>
                <c:f>('[1]Mass ABaB'!$AQ$10,'[1]Mass ABaB'!$AQ$25,'[1]Mass ABaB'!$AQ$40,'[1]Mass ABaB'!$AQ$55,'[1]Mass ABaB'!$AQ$70,'[1]Mass ABaB'!$AQ$85)</c:f>
                <c:numCache>
                  <c:formatCode>General</c:formatCode>
                  <c:ptCount val="6"/>
                  <c:pt idx="0">
                    <c:v>1.8804209635462758E-2</c:v>
                  </c:pt>
                  <c:pt idx="1">
                    <c:v>1.7537509582498671E-2</c:v>
                  </c:pt>
                  <c:pt idx="2">
                    <c:v>1.5328304188105785E-2</c:v>
                  </c:pt>
                  <c:pt idx="3">
                    <c:v>1.1662307538743536E-2</c:v>
                  </c:pt>
                  <c:pt idx="4">
                    <c:v>2.3879386288001236E-2</c:v>
                  </c:pt>
                  <c:pt idx="5">
                    <c:v>0.170345651531569</c:v>
                  </c:pt>
                </c:numCache>
              </c:numRef>
            </c:plus>
            <c:minus>
              <c:numRef>
                <c:f>('[1]Mass ABaB'!$AQ$10,'[1]Mass ABaB'!$AQ$25,'[1]Mass ABaB'!$AQ$40,'[1]Mass ABaB'!$AQ$55,'[1]Mass ABaB'!$AQ$70,'[1]Mass ABaB'!$AQ$85)</c:f>
                <c:numCache>
                  <c:formatCode>General</c:formatCode>
                  <c:ptCount val="6"/>
                  <c:pt idx="0">
                    <c:v>1.8804209635462758E-2</c:v>
                  </c:pt>
                  <c:pt idx="1">
                    <c:v>1.7537509582498671E-2</c:v>
                  </c:pt>
                  <c:pt idx="2">
                    <c:v>1.5328304188105785E-2</c:v>
                  </c:pt>
                  <c:pt idx="3">
                    <c:v>1.1662307538743536E-2</c:v>
                  </c:pt>
                  <c:pt idx="4">
                    <c:v>2.3879386288001236E-2</c:v>
                  </c:pt>
                  <c:pt idx="5">
                    <c:v>0.170345651531569</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WBA'!$AL$9,'Mass WBA'!$AL$24,'Mass WBA'!$AL$39,'Mass WBA'!$AL$54,'Mass WBA'!$AL$69,'Mass WBA'!$AL$84)</c:f>
              <c:numCache>
                <c:formatCode>0.00</c:formatCode>
                <c:ptCount val="6"/>
                <c:pt idx="0">
                  <c:v>0.26593157666666661</c:v>
                </c:pt>
                <c:pt idx="1">
                  <c:v>0.2659366233333334</c:v>
                </c:pt>
                <c:pt idx="2">
                  <c:v>0.27295905999999998</c:v>
                </c:pt>
                <c:pt idx="3">
                  <c:v>0.26463710666666668</c:v>
                </c:pt>
                <c:pt idx="4">
                  <c:v>1.3714159933333339</c:v>
                </c:pt>
                <c:pt idx="5">
                  <c:v>1.5411353333333333</c:v>
                </c:pt>
              </c:numCache>
            </c:numRef>
          </c:yVal>
          <c:smooth val="0"/>
          <c:extLst>
            <c:ext xmlns:c16="http://schemas.microsoft.com/office/drawing/2014/chart" uri="{C3380CC4-5D6E-409C-BE32-E72D297353CC}">
              <c16:uniqueId val="{00000006-749C-478E-8547-C30187F70658}"/>
            </c:ext>
          </c:extLst>
        </c:ser>
        <c:ser>
          <c:idx val="7"/>
          <c:order val="7"/>
          <c:tx>
            <c:strRef>
              <c:f>'Mass WBA'!$AK$12:$AK$14</c:f>
              <c:strCache>
                <c:ptCount val="3"/>
                <c:pt idx="0">
                  <c:v>0.14 mol H⁺-HNO₃/kg PVWD</c:v>
                </c:pt>
              </c:strCache>
            </c:strRef>
          </c:tx>
          <c:spPr>
            <a:ln w="19050"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errBars>
            <c:errDir val="y"/>
            <c:errBarType val="both"/>
            <c:errValType val="cust"/>
            <c:noEndCap val="0"/>
            <c:plus>
              <c:numRef>
                <c:f>('[1]Mass ABaB'!$AQ$13,'[1]Mass ABaB'!$AQ$28,'[1]Mass ABaB'!$AQ$43,'[1]Mass ABaB'!$AQ$58,'[1]Mass ABaB'!$AQ$73,'[1]Mass ABaB'!$AQ$88)</c:f>
                <c:numCache>
                  <c:formatCode>General</c:formatCode>
                  <c:ptCount val="6"/>
                  <c:pt idx="0">
                    <c:v>1.7154564275274755E-2</c:v>
                  </c:pt>
                  <c:pt idx="1">
                    <c:v>1.8602721680988029E-2</c:v>
                  </c:pt>
                  <c:pt idx="2">
                    <c:v>9.1554959126218059E-3</c:v>
                  </c:pt>
                  <c:pt idx="3">
                    <c:v>2.11406590947452E-2</c:v>
                  </c:pt>
                  <c:pt idx="4">
                    <c:v>8.2316383870386312E-2</c:v>
                  </c:pt>
                  <c:pt idx="5">
                    <c:v>7.4051269243561885E-3</c:v>
                  </c:pt>
                </c:numCache>
              </c:numRef>
            </c:plus>
            <c:minus>
              <c:numRef>
                <c:f>('[1]Mass ABaB'!$AQ$13,'[1]Mass ABaB'!$AQ$28,'[1]Mass ABaB'!$AQ$43,'[1]Mass ABaB'!$AQ$58,'[1]Mass ABaB'!$AQ$73,'[1]Mass ABaB'!$AQ$88)</c:f>
                <c:numCache>
                  <c:formatCode>General</c:formatCode>
                  <c:ptCount val="6"/>
                  <c:pt idx="0">
                    <c:v>1.7154564275274755E-2</c:v>
                  </c:pt>
                  <c:pt idx="1">
                    <c:v>1.8602721680988029E-2</c:v>
                  </c:pt>
                  <c:pt idx="2">
                    <c:v>9.1554959126218059E-3</c:v>
                  </c:pt>
                  <c:pt idx="3">
                    <c:v>2.11406590947452E-2</c:v>
                  </c:pt>
                  <c:pt idx="4">
                    <c:v>8.2316383870386312E-2</c:v>
                  </c:pt>
                  <c:pt idx="5">
                    <c:v>7.4051269243561885E-3</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WBA'!$AL$12,'Mass WBA'!$AL$27,'Mass WBA'!$AL$42,'Mass WBA'!$AL$57,'Mass WBA'!$AL$72,'Mass WBA'!$AL$87)</c:f>
              <c:numCache>
                <c:formatCode>0.00</c:formatCode>
                <c:ptCount val="6"/>
                <c:pt idx="0">
                  <c:v>0.26044837333333332</c:v>
                </c:pt>
                <c:pt idx="1">
                  <c:v>0.24635808000000003</c:v>
                </c:pt>
                <c:pt idx="2">
                  <c:v>0.24574995666666666</c:v>
                </c:pt>
                <c:pt idx="3">
                  <c:v>0.25098082666666666</c:v>
                </c:pt>
                <c:pt idx="4">
                  <c:v>1.6127621400000003</c:v>
                </c:pt>
                <c:pt idx="5">
                  <c:v>1.5905257933333337</c:v>
                </c:pt>
              </c:numCache>
            </c:numRef>
          </c:yVal>
          <c:smooth val="0"/>
          <c:extLst>
            <c:ext xmlns:c16="http://schemas.microsoft.com/office/drawing/2014/chart" uri="{C3380CC4-5D6E-409C-BE32-E72D297353CC}">
              <c16:uniqueId val="{00000007-749C-478E-8547-C30187F70658}"/>
            </c:ext>
          </c:extLst>
        </c:ser>
        <c:ser>
          <c:idx val="8"/>
          <c:order val="8"/>
          <c:tx>
            <c:strRef>
              <c:f>'Mass WBA'!$AK$15:$AK$17</c:f>
              <c:strCache>
                <c:ptCount val="3"/>
                <c:pt idx="0">
                  <c:v>0.03 mol H⁺-CH₃CHCOOH/kg PVWD</c:v>
                </c:pt>
              </c:strCache>
            </c:strRef>
          </c:tx>
          <c:spPr>
            <a:ln w="19050"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errBars>
            <c:errDir val="y"/>
            <c:errBarType val="both"/>
            <c:errValType val="cust"/>
            <c:noEndCap val="0"/>
            <c:plus>
              <c:numRef>
                <c:f>('[1]Mass ABaB'!$AQ$16,'[1]Mass ABaB'!$AQ$31,'[1]Mass ABaB'!$AQ$46,'[1]Mass ABaB'!$AQ$61,'[1]Mass ABaB'!$AQ$76,'[1]Mass ABaB'!$AQ$91)</c:f>
                <c:numCache>
                  <c:formatCode>General</c:formatCode>
                  <c:ptCount val="6"/>
                  <c:pt idx="0">
                    <c:v>8.3190373701709838E-3</c:v>
                  </c:pt>
                  <c:pt idx="1">
                    <c:v>1.5915245845795224E-2</c:v>
                  </c:pt>
                  <c:pt idx="2">
                    <c:v>1.4294393804069914E-2</c:v>
                  </c:pt>
                  <c:pt idx="3">
                    <c:v>7.2560848904006329E-3</c:v>
                  </c:pt>
                  <c:pt idx="4">
                    <c:v>0.18250652087522168</c:v>
                  </c:pt>
                  <c:pt idx="5">
                    <c:v>0.21308819503954496</c:v>
                  </c:pt>
                </c:numCache>
              </c:numRef>
            </c:plus>
            <c:minus>
              <c:numRef>
                <c:f>('[1]Mass ABaB'!$AQ$16,'[1]Mass ABaB'!$AQ$31,'[1]Mass ABaB'!$AQ$46,'[1]Mass ABaB'!$AQ$61,'[1]Mass ABaB'!$AQ$76,'[1]Mass ABaB'!$AQ$91)</c:f>
                <c:numCache>
                  <c:formatCode>General</c:formatCode>
                  <c:ptCount val="6"/>
                  <c:pt idx="0">
                    <c:v>8.3190373701709838E-3</c:v>
                  </c:pt>
                  <c:pt idx="1">
                    <c:v>1.5915245845795224E-2</c:v>
                  </c:pt>
                  <c:pt idx="2">
                    <c:v>1.4294393804069914E-2</c:v>
                  </c:pt>
                  <c:pt idx="3">
                    <c:v>7.2560848904006329E-3</c:v>
                  </c:pt>
                  <c:pt idx="4">
                    <c:v>0.18250652087522168</c:v>
                  </c:pt>
                  <c:pt idx="5">
                    <c:v>0.21308819503954496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WBA'!$AL$15,'Mass WBA'!$AL$30,'Mass WBA'!$AL$42,'Mass WBA'!$AL$60,'Mass WBA'!$AL$75,'Mass WBA'!$AL$90)</c:f>
              <c:numCache>
                <c:formatCode>0.00</c:formatCode>
                <c:ptCount val="6"/>
                <c:pt idx="0">
                  <c:v>0.25166464999999999</c:v>
                </c:pt>
                <c:pt idx="1">
                  <c:v>0.26964340000000003</c:v>
                </c:pt>
                <c:pt idx="2">
                  <c:v>0.24574995666666666</c:v>
                </c:pt>
                <c:pt idx="3">
                  <c:v>0.25503330000000002</c:v>
                </c:pt>
                <c:pt idx="4">
                  <c:v>1.5274250233333335</c:v>
                </c:pt>
                <c:pt idx="5">
                  <c:v>1.4942342966666669</c:v>
                </c:pt>
              </c:numCache>
            </c:numRef>
          </c:yVal>
          <c:smooth val="0"/>
          <c:extLst>
            <c:ext xmlns:c16="http://schemas.microsoft.com/office/drawing/2014/chart" uri="{C3380CC4-5D6E-409C-BE32-E72D297353CC}">
              <c16:uniqueId val="{00000008-749C-478E-8547-C30187F70658}"/>
            </c:ext>
          </c:extLst>
        </c:ser>
        <c:ser>
          <c:idx val="9"/>
          <c:order val="9"/>
          <c:tx>
            <c:strRef>
              <c:f>'Mass WBA'!$AK$18:$AK$20</c:f>
              <c:strCache>
                <c:ptCount val="3"/>
                <c:pt idx="0">
                  <c:v>0 mol H⁺/kg PVWD</c:v>
                </c:pt>
              </c:strCache>
            </c:strRef>
          </c:tx>
          <c:spPr>
            <a:ln w="19050" cap="rnd">
              <a:solidFill>
                <a:schemeClr val="accent4">
                  <a:lumMod val="60000"/>
                </a:schemeClr>
              </a:solidFill>
              <a:round/>
            </a:ln>
            <a:effectLst/>
          </c:spPr>
          <c:marker>
            <c:symbol val="circle"/>
            <c:size val="5"/>
            <c:spPr>
              <a:solidFill>
                <a:schemeClr val="accent4">
                  <a:lumMod val="60000"/>
                </a:schemeClr>
              </a:solidFill>
              <a:ln w="9525">
                <a:solidFill>
                  <a:schemeClr val="accent4">
                    <a:lumMod val="60000"/>
                  </a:schemeClr>
                </a:solidFill>
              </a:ln>
              <a:effectLst/>
            </c:spPr>
          </c:marker>
          <c:errBars>
            <c:errDir val="y"/>
            <c:errBarType val="both"/>
            <c:errValType val="cust"/>
            <c:noEndCap val="0"/>
            <c:plus>
              <c:numRef>
                <c:f>('[1]Mass ABaB'!$AQ$19,'[1]Mass ABaB'!$AQ$34,'[1]Mass ABaB'!$AQ$49,'[1]Mass ABaB'!$AQ$64,'[1]Mass ABaB'!$AQ$79,'[1]Mass ABaB'!$AQ$94)</c:f>
                <c:numCache>
                  <c:formatCode>General</c:formatCode>
                  <c:ptCount val="6"/>
                  <c:pt idx="0">
                    <c:v>8.7991744931120112E-3</c:v>
                  </c:pt>
                  <c:pt idx="1">
                    <c:v>2.1721137675493322E-2</c:v>
                  </c:pt>
                  <c:pt idx="2">
                    <c:v>2.7223137057573576E-2</c:v>
                  </c:pt>
                  <c:pt idx="3">
                    <c:v>1.4319809063325493E-2</c:v>
                  </c:pt>
                  <c:pt idx="4">
                    <c:v>0.12780628870014515</c:v>
                  </c:pt>
                  <c:pt idx="5">
                    <c:v>0.18992369344954366</c:v>
                  </c:pt>
                </c:numCache>
              </c:numRef>
            </c:plus>
            <c:minus>
              <c:numRef>
                <c:f>('[1]Mass ABaB'!$AQ$19,'[1]Mass ABaB'!$AQ$34,'[1]Mass ABaB'!$AQ$49,'[1]Mass ABaB'!$AQ$64,'[1]Mass ABaB'!$AQ$79,'[1]Mass ABaB'!$AQ$94)</c:f>
                <c:numCache>
                  <c:formatCode>General</c:formatCode>
                  <c:ptCount val="6"/>
                  <c:pt idx="0">
                    <c:v>8.7991744931120112E-3</c:v>
                  </c:pt>
                  <c:pt idx="1">
                    <c:v>2.1721137675493322E-2</c:v>
                  </c:pt>
                  <c:pt idx="2">
                    <c:v>2.7223137057573576E-2</c:v>
                  </c:pt>
                  <c:pt idx="3">
                    <c:v>1.4319809063325493E-2</c:v>
                  </c:pt>
                  <c:pt idx="4">
                    <c:v>0.12780628870014515</c:v>
                  </c:pt>
                  <c:pt idx="5">
                    <c:v>0.18992369344954366</c:v>
                  </c:pt>
                </c:numCache>
              </c:numRef>
            </c:minus>
            <c:spPr>
              <a:noFill/>
              <a:ln w="9525" cap="flat" cmpd="sng" algn="ctr">
                <a:solidFill>
                  <a:schemeClr val="tx1">
                    <a:lumMod val="65000"/>
                    <a:lumOff val="35000"/>
                  </a:schemeClr>
                </a:solidFill>
                <a:round/>
              </a:ln>
              <a:effectLst/>
            </c:spPr>
          </c:errBars>
          <c:xVal>
            <c:numRef>
              <c:f>('Mass WBA'!$D$6,'Mass WBA'!$D$21,'Mass WBA'!$D$36,'Mass WBA'!$D$51,'Mass WBA'!$D$66,'Mass WBA'!$D$81)</c:f>
              <c:numCache>
                <c:formatCode>General</c:formatCode>
                <c:ptCount val="6"/>
                <c:pt idx="0">
                  <c:v>0</c:v>
                </c:pt>
                <c:pt idx="1">
                  <c:v>24</c:v>
                </c:pt>
                <c:pt idx="2">
                  <c:v>48</c:v>
                </c:pt>
                <c:pt idx="3">
                  <c:v>96</c:v>
                </c:pt>
                <c:pt idx="4">
                  <c:v>96</c:v>
                </c:pt>
                <c:pt idx="5">
                  <c:v>144</c:v>
                </c:pt>
              </c:numCache>
            </c:numRef>
          </c:xVal>
          <c:yVal>
            <c:numRef>
              <c:f>('Mass WBA'!$AL$18,'Mass WBA'!$AL$33,'Mass WBA'!$AL$48,'Mass WBA'!$AL$63,'Mass WBA'!$AL$78,'Mass WBA'!$AL$93)</c:f>
              <c:numCache>
                <c:formatCode>0.00</c:formatCode>
                <c:ptCount val="6"/>
                <c:pt idx="0">
                  <c:v>0.27169739333333337</c:v>
                </c:pt>
                <c:pt idx="1">
                  <c:v>0.25816223333333338</c:v>
                </c:pt>
                <c:pt idx="2">
                  <c:v>0.26084453666666663</c:v>
                </c:pt>
                <c:pt idx="3">
                  <c:v>0.24529071</c:v>
                </c:pt>
                <c:pt idx="4">
                  <c:v>1.493136046666667</c:v>
                </c:pt>
                <c:pt idx="5">
                  <c:v>1.5466262733333329</c:v>
                </c:pt>
              </c:numCache>
            </c:numRef>
          </c:yVal>
          <c:smooth val="0"/>
          <c:extLst>
            <c:ext xmlns:c16="http://schemas.microsoft.com/office/drawing/2014/chart" uri="{C3380CC4-5D6E-409C-BE32-E72D297353CC}">
              <c16:uniqueId val="{00000009-749C-478E-8547-C30187F70658}"/>
            </c:ext>
          </c:extLst>
        </c:ser>
        <c:dLbls>
          <c:showLegendKey val="0"/>
          <c:showVal val="0"/>
          <c:showCatName val="0"/>
          <c:showSerName val="0"/>
          <c:showPercent val="0"/>
          <c:showBubbleSize val="0"/>
        </c:dLbls>
        <c:axId val="916839536"/>
        <c:axId val="916844784"/>
      </c:scatterChart>
      <c:valAx>
        <c:axId val="9168395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Incubation/(hours)</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44784"/>
        <c:crosses val="autoZero"/>
        <c:crossBetween val="midCat"/>
      </c:valAx>
      <c:valAx>
        <c:axId val="9168447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WI material/(g)</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6839536"/>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42</xdr:col>
      <xdr:colOff>124691</xdr:colOff>
      <xdr:row>5</xdr:row>
      <xdr:rowOff>76200</xdr:rowOff>
    </xdr:from>
    <xdr:to>
      <xdr:col>51</xdr:col>
      <xdr:colOff>488372</xdr:colOff>
      <xdr:row>20</xdr:row>
      <xdr:rowOff>107372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42</xdr:col>
      <xdr:colOff>204352</xdr:colOff>
      <xdr:row>55</xdr:row>
      <xdr:rowOff>76199</xdr:rowOff>
    </xdr:from>
    <xdr:to>
      <xdr:col>51</xdr:col>
      <xdr:colOff>360218</xdr:colOff>
      <xdr:row>69</xdr:row>
      <xdr:rowOff>138545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42</xdr:col>
      <xdr:colOff>187037</xdr:colOff>
      <xdr:row>21</xdr:row>
      <xdr:rowOff>76199</xdr:rowOff>
    </xdr:from>
    <xdr:to>
      <xdr:col>51</xdr:col>
      <xdr:colOff>308263</xdr:colOff>
      <xdr:row>36</xdr:row>
      <xdr:rowOff>93518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42</xdr:col>
      <xdr:colOff>204353</xdr:colOff>
      <xdr:row>37</xdr:row>
      <xdr:rowOff>110836</xdr:rowOff>
    </xdr:from>
    <xdr:to>
      <xdr:col>51</xdr:col>
      <xdr:colOff>498763</xdr:colOff>
      <xdr:row>54</xdr:row>
      <xdr:rowOff>58882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ureabe\OneDrive%20-%20Lancaster%20University\FromBox\PhD%20LANCASTER\EXPERIMENTAL%20WORK\7th%20EXPERIMENTS\7th%20experiments%20REFINED%20041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heetName val="Characterisation"/>
      <sheetName val="Mass DBA"/>
      <sheetName val="Mass ABaB"/>
      <sheetName val="MASS WS &amp; WI"/>
      <sheetName val="WS P"/>
      <sheetName val="WI P"/>
      <sheetName val="MASS BALANCE P"/>
      <sheetName val="pH"/>
      <sheetName val="NH4+NO3-"/>
      <sheetName val="NH4+NO3- GOOD"/>
      <sheetName val="WS TC&amp;TN good"/>
      <sheetName val="WS TC&amp;TN modified bad"/>
      <sheetName val="WI TC&amp;TN bad"/>
      <sheetName val="WI TC&amp;TN good"/>
      <sheetName val="ANOVA"/>
      <sheetName val="MASS BALANCE N"/>
      <sheetName val="MASS BALANCE C"/>
      <sheetName val="Mass C bad"/>
      <sheetName val="Mass C (ACCURATE) good"/>
      <sheetName val="Mass N"/>
      <sheetName val="Mass N (ACCURATE)"/>
      <sheetName val="Mass P"/>
      <sheetName val="Mass P (II) GOOD"/>
      <sheetName val="Mass P (II) BAD"/>
    </sheetNames>
    <sheetDataSet>
      <sheetData sheetId="0" refreshError="1"/>
      <sheetData sheetId="1" refreshError="1"/>
      <sheetData sheetId="2">
        <row r="66">
          <cell r="L66">
            <v>30.166599999999995</v>
          </cell>
        </row>
        <row r="67">
          <cell r="L67">
            <v>30.219000000000001</v>
          </cell>
        </row>
        <row r="68">
          <cell r="L68">
            <v>30.065300000000001</v>
          </cell>
        </row>
        <row r="69">
          <cell r="L69">
            <v>30.093200000000003</v>
          </cell>
        </row>
        <row r="70">
          <cell r="L70">
            <v>30.234999999999999</v>
          </cell>
        </row>
        <row r="71">
          <cell r="L71">
            <v>30.238</v>
          </cell>
        </row>
        <row r="72">
          <cell r="L72">
            <v>30.200700000000005</v>
          </cell>
        </row>
        <row r="73">
          <cell r="L73">
            <v>30.215400000000002</v>
          </cell>
        </row>
        <row r="74">
          <cell r="L74">
            <v>30.148600000000002</v>
          </cell>
        </row>
        <row r="75">
          <cell r="L75">
            <v>30.393299999999996</v>
          </cell>
        </row>
        <row r="76">
          <cell r="L76">
            <v>30.411600000000004</v>
          </cell>
        </row>
        <row r="77">
          <cell r="L77">
            <v>30.494899999999998</v>
          </cell>
        </row>
        <row r="78">
          <cell r="L78">
            <v>29.923100000000005</v>
          </cell>
        </row>
        <row r="79">
          <cell r="L79">
            <v>30.056699999999999</v>
          </cell>
        </row>
        <row r="80">
          <cell r="L80">
            <v>30.029400000000003</v>
          </cell>
        </row>
        <row r="81">
          <cell r="L81">
            <v>30.158100000000001</v>
          </cell>
        </row>
        <row r="82">
          <cell r="L82">
            <v>30.224800000000002</v>
          </cell>
        </row>
        <row r="83">
          <cell r="L83">
            <v>30.242799999999999</v>
          </cell>
        </row>
        <row r="84">
          <cell r="L84">
            <v>30.156999999999996</v>
          </cell>
        </row>
        <row r="85">
          <cell r="L85">
            <v>30.156399999999998</v>
          </cell>
        </row>
        <row r="86">
          <cell r="L86">
            <v>30.306699999999999</v>
          </cell>
        </row>
        <row r="87">
          <cell r="L87">
            <v>30.194599999999998</v>
          </cell>
        </row>
        <row r="88">
          <cell r="L88">
            <v>30.177700000000002</v>
          </cell>
        </row>
        <row r="89">
          <cell r="L89">
            <v>30.087899999999998</v>
          </cell>
        </row>
        <row r="90">
          <cell r="L90">
            <v>30.561900000000001</v>
          </cell>
        </row>
        <row r="91">
          <cell r="L91">
            <v>30.333199999999998</v>
          </cell>
        </row>
        <row r="92">
          <cell r="L92">
            <v>30.455099999999998</v>
          </cell>
        </row>
        <row r="93">
          <cell r="L93">
            <v>29.969499999999996</v>
          </cell>
        </row>
        <row r="94">
          <cell r="L94">
            <v>29.999599999999997</v>
          </cell>
        </row>
        <row r="95">
          <cell r="L95">
            <v>30.047400000000003</v>
          </cell>
        </row>
      </sheetData>
      <sheetData sheetId="3">
        <row r="7">
          <cell r="W7">
            <v>9.060958350496591E-2</v>
          </cell>
          <cell r="Y7">
            <v>3.0889885393280567E-2</v>
          </cell>
          <cell r="AI7">
            <v>9.4930132202582632E-2</v>
          </cell>
          <cell r="AK7">
            <v>2.9996722043137688E-2</v>
          </cell>
          <cell r="AQ7">
            <v>1.879190914919052E-2</v>
          </cell>
          <cell r="AR7">
            <v>0.29313313921175443</v>
          </cell>
          <cell r="AS7">
            <v>4.9800635872779483E-2</v>
          </cell>
          <cell r="AT7">
            <v>0.27782679856342141</v>
          </cell>
        </row>
        <row r="10">
          <cell r="W10">
            <v>4.9324336229796546E-2</v>
          </cell>
          <cell r="Y10">
            <v>2.488818791803192E-2</v>
          </cell>
          <cell r="AI10">
            <v>4.7194208684257166E-2</v>
          </cell>
          <cell r="AK10">
            <v>3.067262623252253E-2</v>
          </cell>
          <cell r="AQ10">
            <v>1.8804209635462758E-2</v>
          </cell>
          <cell r="AR10">
            <v>0.70110647945278959</v>
          </cell>
          <cell r="AS10">
            <v>2.1456700585131862E-2</v>
          </cell>
          <cell r="AT10">
            <v>0.72521793506044741</v>
          </cell>
        </row>
        <row r="13">
          <cell r="W13">
            <v>6.9541892081319986E-2</v>
          </cell>
          <cell r="Y13">
            <v>4.1865752163911481E-2</v>
          </cell>
          <cell r="AI13">
            <v>4.9904208239384233E-2</v>
          </cell>
          <cell r="AK13">
            <v>1.1694015563525411E-2</v>
          </cell>
          <cell r="AQ13">
            <v>1.7154564275274755E-2</v>
          </cell>
          <cell r="AR13">
            <v>0.16777284218293922</v>
          </cell>
          <cell r="AS13">
            <v>1.4819356711187911E-2</v>
          </cell>
          <cell r="AT13">
            <v>0.17046880457530381</v>
          </cell>
        </row>
        <row r="16">
          <cell r="W16">
            <v>9.3868153423422696E-2</v>
          </cell>
          <cell r="Y16">
            <v>7.0251522382959397E-2</v>
          </cell>
          <cell r="AI16">
            <v>0.27759498074232614</v>
          </cell>
          <cell r="AK16">
            <v>0.15670408418417051</v>
          </cell>
          <cell r="AQ16">
            <v>8.3190373701709838E-3</v>
          </cell>
          <cell r="AR16">
            <v>5.8794354899935397E-2</v>
          </cell>
          <cell r="AS16">
            <v>3.7298838230344057E-2</v>
          </cell>
          <cell r="AT16">
            <v>7.346209907156144E-2</v>
          </cell>
        </row>
        <row r="19">
          <cell r="W19">
            <v>1.0144042074210007E-2</v>
          </cell>
          <cell r="Y19">
            <v>5.0889342888303206E-2</v>
          </cell>
          <cell r="AI19">
            <v>9.9324384384368424E-3</v>
          </cell>
          <cell r="AK19">
            <v>5.112465158805455E-2</v>
          </cell>
          <cell r="AQ19">
            <v>8.7991744931120112E-3</v>
          </cell>
          <cell r="AR19">
            <v>0.1449372488657078</v>
          </cell>
          <cell r="AS19">
            <v>9.3256438562351551E-2</v>
          </cell>
          <cell r="AT19">
            <v>0.22300987272615017</v>
          </cell>
        </row>
        <row r="22">
          <cell r="W22">
            <v>0.13851174799652613</v>
          </cell>
          <cell r="Y22">
            <v>2.5600493609563929E-2</v>
          </cell>
          <cell r="AI22">
            <v>0.16460769524336613</v>
          </cell>
          <cell r="AK22">
            <v>5.4509540449354688E-2</v>
          </cell>
          <cell r="AQ22">
            <v>1.2332333908725422E-2</v>
          </cell>
          <cell r="AR22">
            <v>0.14654924005479156</v>
          </cell>
          <cell r="AS22">
            <v>2.8088609791157761E-2</v>
          </cell>
          <cell r="AT22">
            <v>0.1748971126119547</v>
          </cell>
        </row>
        <row r="25">
          <cell r="W25">
            <v>4.6802415696877667E-2</v>
          </cell>
          <cell r="Y25">
            <v>1.1808793548170934E-2</v>
          </cell>
          <cell r="AI25">
            <v>7.1574460063163287E-2</v>
          </cell>
          <cell r="AK25">
            <v>3.9781444585803336E-2</v>
          </cell>
          <cell r="AQ25">
            <v>1.7537509582498671E-2</v>
          </cell>
          <cell r="AR25">
            <v>0.24626325720325498</v>
          </cell>
          <cell r="AS25">
            <v>1.4107799261402527E-2</v>
          </cell>
          <cell r="AT25">
            <v>0.25441018716500852</v>
          </cell>
        </row>
        <row r="28">
          <cell r="W28">
            <v>0.18150623678824374</v>
          </cell>
          <cell r="Y28">
            <v>1.5100128024734672E-2</v>
          </cell>
          <cell r="AI28">
            <v>0.35573744531606627</v>
          </cell>
          <cell r="AK28">
            <v>0.17221214630023404</v>
          </cell>
          <cell r="AQ28">
            <v>1.8602721680988029E-2</v>
          </cell>
          <cell r="AR28">
            <v>0.26758562915499118</v>
          </cell>
          <cell r="AS28">
            <v>1.4716317474148996E-2</v>
          </cell>
          <cell r="AT28">
            <v>0.28816377866299503</v>
          </cell>
        </row>
        <row r="31">
          <cell r="W31">
            <v>0.16588443077507284</v>
          </cell>
          <cell r="Y31">
            <v>6.0733554703338501E-2</v>
          </cell>
          <cell r="AI31">
            <v>0.29441740777338504</v>
          </cell>
          <cell r="AK31">
            <v>0.19427254909876784</v>
          </cell>
          <cell r="AQ31">
            <v>1.5915245845795224E-2</v>
          </cell>
          <cell r="AR31">
            <v>0.25372801368525522</v>
          </cell>
          <cell r="AS31">
            <v>1.7639822372496609E-2</v>
          </cell>
          <cell r="AT31">
            <v>0.27354968470096824</v>
          </cell>
        </row>
        <row r="34">
          <cell r="W34">
            <v>0.17098494333422939</v>
          </cell>
          <cell r="Y34">
            <v>3.1967336564217394E-2</v>
          </cell>
          <cell r="AI34">
            <v>0.19477194356477517</v>
          </cell>
          <cell r="AK34">
            <v>2.0875583824170922E-2</v>
          </cell>
          <cell r="AQ34">
            <v>2.1721137675493322E-2</v>
          </cell>
          <cell r="AR34">
            <v>0.32239236393549986</v>
          </cell>
          <cell r="AS34">
            <v>5.4892652817418827E-2</v>
          </cell>
          <cell r="AT34">
            <v>0.32154080611953373</v>
          </cell>
        </row>
        <row r="37">
          <cell r="W37">
            <v>0.12564010148885588</v>
          </cell>
          <cell r="Y37">
            <v>2.2894399216037104E-2</v>
          </cell>
          <cell r="AI37">
            <v>0.1411989494767342</v>
          </cell>
          <cell r="AK37">
            <v>3.5568291121915702E-2</v>
          </cell>
          <cell r="AQ37">
            <v>1.7742725702014697E-2</v>
          </cell>
          <cell r="AR37">
            <v>0.25465047331850177</v>
          </cell>
          <cell r="AS37">
            <v>1.3076824283186276E-2</v>
          </cell>
          <cell r="AT37">
            <v>0.26645154030955609</v>
          </cell>
        </row>
        <row r="40">
          <cell r="W40">
            <v>4.8609358384197734E-2</v>
          </cell>
          <cell r="Y40">
            <v>4.530523489829856E-2</v>
          </cell>
          <cell r="AI40">
            <v>0.12412350032662506</v>
          </cell>
          <cell r="AK40">
            <v>4.2593465852562087E-2</v>
          </cell>
          <cell r="AQ40">
            <v>1.5328304188105785E-2</v>
          </cell>
          <cell r="AR40">
            <v>0.20365380812205852</v>
          </cell>
          <cell r="AS40">
            <v>1.9040220586959488E-2</v>
          </cell>
          <cell r="AT40">
            <v>0.20747521137074004</v>
          </cell>
        </row>
        <row r="43">
          <cell r="W43">
            <v>0.11667560971387068</v>
          </cell>
          <cell r="Y43">
            <v>1.87738097386577E-2</v>
          </cell>
          <cell r="AI43">
            <v>0.17231350304991522</v>
          </cell>
          <cell r="AK43">
            <v>4.8175650834557666E-2</v>
          </cell>
          <cell r="AQ43">
            <v>9.1554959126218059E-3</v>
          </cell>
          <cell r="AR43">
            <v>8.0048669845746226E-2</v>
          </cell>
          <cell r="AS43">
            <v>2.3123364807052606E-2</v>
          </cell>
          <cell r="AT43">
            <v>0.10953229356374294</v>
          </cell>
        </row>
        <row r="46">
          <cell r="W46">
            <v>6.9389210761929304E-2</v>
          </cell>
          <cell r="Y46">
            <v>1.7352751083426092E-2</v>
          </cell>
          <cell r="AI46">
            <v>1.0025359943662819</v>
          </cell>
          <cell r="AK46">
            <v>0.9765144648186217</v>
          </cell>
          <cell r="AQ46">
            <v>1.4294393804069914E-2</v>
          </cell>
          <cell r="AR46">
            <v>0.42173901826748722</v>
          </cell>
          <cell r="AS46">
            <v>0.12735949120500903</v>
          </cell>
          <cell r="AT46">
            <v>0.32497927626234624</v>
          </cell>
        </row>
        <row r="49">
          <cell r="W49">
            <v>0.13363217560678739</v>
          </cell>
          <cell r="Y49">
            <v>3.7098341302587823E-2</v>
          </cell>
          <cell r="AI49">
            <v>0.1316712193305743</v>
          </cell>
          <cell r="AK49">
            <v>3.8309833376475005E-2</v>
          </cell>
          <cell r="AQ49">
            <v>2.7223137057573576E-2</v>
          </cell>
          <cell r="AR49">
            <v>0.26755327567095105</v>
          </cell>
          <cell r="AS49">
            <v>3.0526109043463062E-2</v>
          </cell>
          <cell r="AT49">
            <v>0.2913105273300885</v>
          </cell>
        </row>
        <row r="52">
          <cell r="W52">
            <v>6.2809001415508783E-2</v>
          </cell>
          <cell r="Y52">
            <v>1.8407913483427144E-2</v>
          </cell>
          <cell r="AI52">
            <v>0.25840882982849733</v>
          </cell>
          <cell r="AK52">
            <v>0.27390126566581063</v>
          </cell>
          <cell r="AQ52">
            <v>1.400805335731202E-2</v>
          </cell>
          <cell r="AR52">
            <v>0.11663132492543309</v>
          </cell>
          <cell r="AS52">
            <v>1.9026910766944634E-2</v>
          </cell>
          <cell r="AT52">
            <v>0.13625646162048219</v>
          </cell>
        </row>
        <row r="55">
          <cell r="W55">
            <v>7.3498671346425473E-2</v>
          </cell>
          <cell r="Y55">
            <v>4.2578603190923756E-2</v>
          </cell>
          <cell r="AI55">
            <v>0.13721628912049921</v>
          </cell>
          <cell r="AK55">
            <v>0.16855749760838462</v>
          </cell>
          <cell r="AQ55">
            <v>1.1662307538743536E-2</v>
          </cell>
          <cell r="AR55">
            <v>0.16284967288308647</v>
          </cell>
          <cell r="AS55">
            <v>2.7617808264474086E-2</v>
          </cell>
          <cell r="AT55">
            <v>0.15272541809841003</v>
          </cell>
        </row>
        <row r="58">
          <cell r="W58">
            <v>9.5918741706735547E-2</v>
          </cell>
          <cell r="Y58">
            <v>4.2166038592725795E-2</v>
          </cell>
          <cell r="AI58">
            <v>8.8687823290461806E-2</v>
          </cell>
          <cell r="AK58">
            <v>9.3897657052771796E-2</v>
          </cell>
          <cell r="AQ58">
            <v>2.11406590947452E-2</v>
          </cell>
          <cell r="AR58">
            <v>0.25314106506049211</v>
          </cell>
          <cell r="AS58">
            <v>1.7558188972667445E-2</v>
          </cell>
          <cell r="AT58">
            <v>0.29091287928404541</v>
          </cell>
        </row>
        <row r="61">
          <cell r="W61">
            <v>0.16873268490474466</v>
          </cell>
          <cell r="Y61">
            <v>3.579129106827094E-3</v>
          </cell>
          <cell r="AI61">
            <v>1.2531121537994907</v>
          </cell>
          <cell r="AK61">
            <v>1.0818993221799</v>
          </cell>
          <cell r="AQ61">
            <v>7.2560848904006329E-3</v>
          </cell>
          <cell r="AR61">
            <v>0.14596941990454523</v>
          </cell>
          <cell r="AS61">
            <v>7.3605434581965348E-2</v>
          </cell>
          <cell r="AT61">
            <v>7.9509077049941118E-2</v>
          </cell>
        </row>
        <row r="64">
          <cell r="W64">
            <v>3.1095571327173981E-2</v>
          </cell>
          <cell r="Y64">
            <v>5.794791140466838E-2</v>
          </cell>
          <cell r="AI64">
            <v>0.54597133929660813</v>
          </cell>
          <cell r="AK64">
            <v>0.57176731572671402</v>
          </cell>
          <cell r="AQ64">
            <v>1.4319809063325493E-2</v>
          </cell>
          <cell r="AR64">
            <v>0.20423414414982136</v>
          </cell>
          <cell r="AS64">
            <v>1.8166544342093575E-2</v>
          </cell>
          <cell r="AT64">
            <v>0.20128115493839532</v>
          </cell>
        </row>
        <row r="66">
          <cell r="V66">
            <v>1.5597441700000012</v>
          </cell>
          <cell r="W66">
            <v>1.574984426666667</v>
          </cell>
          <cell r="X66">
            <v>44.081555829999999</v>
          </cell>
          <cell r="Y66">
            <v>43.916948906666654</v>
          </cell>
          <cell r="AH66">
            <v>1.9489999999999994</v>
          </cell>
          <cell r="AI66">
            <v>1.9366999999999994</v>
          </cell>
          <cell r="AJ66">
            <v>43.692300000000003</v>
          </cell>
          <cell r="AK66">
            <v>43.555233333333341</v>
          </cell>
        </row>
        <row r="67">
          <cell r="V67">
            <v>1.5490731000000006</v>
          </cell>
          <cell r="W67">
            <v>3.603550390748516E-2</v>
          </cell>
          <cell r="X67">
            <v>43.6990269</v>
          </cell>
          <cell r="Y67">
            <v>0.19675865712813234</v>
          </cell>
          <cell r="AH67">
            <v>1.9</v>
          </cell>
          <cell r="AI67">
            <v>3.2353825121613833E-2</v>
          </cell>
          <cell r="AJ67">
            <v>43.348100000000002</v>
          </cell>
          <cell r="AK67">
            <v>0.18248400843178827</v>
          </cell>
          <cell r="AQ67">
            <v>3.603550390748516E-2</v>
          </cell>
          <cell r="AR67">
            <v>0.19675865712813234</v>
          </cell>
          <cell r="AS67">
            <v>3.2353825121613833E-2</v>
          </cell>
          <cell r="AT67">
            <v>0.18248400843178827</v>
          </cell>
        </row>
        <row r="68">
          <cell r="V68">
            <v>1.6161360099999995</v>
          </cell>
          <cell r="X68">
            <v>43.970263989999992</v>
          </cell>
          <cell r="AH68">
            <v>1.961099999999999</v>
          </cell>
          <cell r="AJ68">
            <v>43.625299999999996</v>
          </cell>
        </row>
        <row r="69">
          <cell r="V69">
            <v>1.3911966499999995</v>
          </cell>
          <cell r="W69">
            <v>1.3714159933333339</v>
          </cell>
          <cell r="X69">
            <v>43.517503349999998</v>
          </cell>
          <cell r="Y69">
            <v>43.859384006666666</v>
          </cell>
          <cell r="AH69">
            <v>1.241199999999999</v>
          </cell>
          <cell r="AI69">
            <v>1.4436666666666655</v>
          </cell>
          <cell r="AJ69">
            <v>43.667500000000004</v>
          </cell>
          <cell r="AK69">
            <v>43.787133333333337</v>
          </cell>
        </row>
        <row r="70">
          <cell r="V70">
            <v>1.3448892800000016</v>
          </cell>
          <cell r="W70">
            <v>2.3879386288001236E-2</v>
          </cell>
          <cell r="X70">
            <v>43.667710720000002</v>
          </cell>
          <cell r="Y70">
            <v>0.46813504604492734</v>
          </cell>
          <cell r="AH70">
            <v>1.4463000000000017</v>
          </cell>
          <cell r="AI70">
            <v>0.20116292733337351</v>
          </cell>
          <cell r="AJ70">
            <v>43.566300000000005</v>
          </cell>
          <cell r="AK70">
            <v>0.29916303804670125</v>
          </cell>
          <cell r="AQ70">
            <v>2.3879386288001236E-2</v>
          </cell>
          <cell r="AR70">
            <v>0.46813504604492734</v>
          </cell>
          <cell r="AS70">
            <v>0.20116292733337351</v>
          </cell>
          <cell r="AT70">
            <v>0.29916303804670125</v>
          </cell>
        </row>
        <row r="71">
          <cell r="V71">
            <v>1.3781620500000002</v>
          </cell>
          <cell r="X71">
            <v>44.39293794999999</v>
          </cell>
          <cell r="AH71">
            <v>1.643499999999996</v>
          </cell>
          <cell r="AJ71">
            <v>44.127600000000001</v>
          </cell>
        </row>
        <row r="72">
          <cell r="V72">
            <v>1.6240198200000004</v>
          </cell>
          <cell r="W72">
            <v>1.6127621400000003</v>
          </cell>
          <cell r="X72">
            <v>43.771480179999998</v>
          </cell>
          <cell r="Y72">
            <v>43.753071193333341</v>
          </cell>
          <cell r="AH72">
            <v>1.7933999999999981</v>
          </cell>
          <cell r="AI72">
            <v>1.7452333333333332</v>
          </cell>
          <cell r="AJ72">
            <v>43.6021</v>
          </cell>
          <cell r="AK72">
            <v>43.620600000000003</v>
          </cell>
        </row>
        <row r="73">
          <cell r="V73">
            <v>1.5253963100000008</v>
          </cell>
          <cell r="W73">
            <v>8.2316383870386312E-2</v>
          </cell>
          <cell r="X73">
            <v>43.839403690000005</v>
          </cell>
          <cell r="Y73">
            <v>9.6858063943225561E-2</v>
          </cell>
          <cell r="AH73">
            <v>1.7902000000000002</v>
          </cell>
          <cell r="AI73">
            <v>8.0671700944836777E-2</v>
          </cell>
          <cell r="AJ73">
            <v>43.574600000000004</v>
          </cell>
          <cell r="AK73">
            <v>5.7526081041560498E-2</v>
          </cell>
          <cell r="AQ73">
            <v>8.2316383870386312E-2</v>
          </cell>
          <cell r="AR73">
            <v>9.6858063943225561E-2</v>
          </cell>
          <cell r="AS73">
            <v>8.0671700944836777E-2</v>
          </cell>
          <cell r="AT73">
            <v>5.7526081041560498E-2</v>
          </cell>
        </row>
        <row r="74">
          <cell r="V74">
            <v>1.6888702899999994</v>
          </cell>
          <cell r="X74">
            <v>43.648329710000006</v>
          </cell>
          <cell r="AH74">
            <v>1.6521000000000008</v>
          </cell>
          <cell r="AJ74">
            <v>43.685100000000006</v>
          </cell>
        </row>
        <row r="75">
          <cell r="V75">
            <v>1.53890327</v>
          </cell>
          <cell r="W75">
            <v>1.5274250233333335</v>
          </cell>
          <cell r="X75">
            <v>43.840996730000001</v>
          </cell>
          <cell r="Y75">
            <v>44.091674976666667</v>
          </cell>
          <cell r="AH75">
            <v>2.4768000000000017</v>
          </cell>
          <cell r="AI75">
            <v>3.0480333333333332</v>
          </cell>
          <cell r="AJ75">
            <v>42.903100000000002</v>
          </cell>
          <cell r="AK75">
            <v>42.571066666666667</v>
          </cell>
        </row>
        <row r="76">
          <cell r="V76">
            <v>1.3394502900000003</v>
          </cell>
          <cell r="W76">
            <v>0.18250652087522168</v>
          </cell>
          <cell r="X76">
            <v>44.505749709999996</v>
          </cell>
          <cell r="Y76">
            <v>0.36124498611880801</v>
          </cell>
          <cell r="AH76">
            <v>3.6426999999999996</v>
          </cell>
          <cell r="AI76">
            <v>0.58330313159911296</v>
          </cell>
          <cell r="AJ76">
            <v>42.202500000000001</v>
          </cell>
          <cell r="AK76">
            <v>0.35172589232715507</v>
          </cell>
          <cell r="AQ76">
            <v>0.18250652087522168</v>
          </cell>
          <cell r="AR76">
            <v>0.36124498611880801</v>
          </cell>
          <cell r="AS76">
            <v>0.58330313159911296</v>
          </cell>
          <cell r="AT76">
            <v>0.35172589232715507</v>
          </cell>
        </row>
        <row r="77">
          <cell r="V77">
            <v>1.7039215100000003</v>
          </cell>
          <cell r="X77">
            <v>43.92827848999999</v>
          </cell>
          <cell r="AH77">
            <v>3.0245999999999986</v>
          </cell>
          <cell r="AJ77">
            <v>42.607599999999991</v>
          </cell>
        </row>
        <row r="78">
          <cell r="V78">
            <v>1.5917877499999997</v>
          </cell>
          <cell r="W78">
            <v>1.493136046666667</v>
          </cell>
          <cell r="X78">
            <v>43.008112250000003</v>
          </cell>
          <cell r="Y78">
            <v>43.36709728666667</v>
          </cell>
          <cell r="AH78">
            <v>1.3771000000000015</v>
          </cell>
          <cell r="AI78">
            <v>1.4558333333333333</v>
          </cell>
          <cell r="AJ78">
            <v>43.222799999999999</v>
          </cell>
          <cell r="AK78">
            <v>43.404400000000003</v>
          </cell>
        </row>
        <row r="79">
          <cell r="V79">
            <v>1.5388645400000003</v>
          </cell>
          <cell r="W79">
            <v>0.12780628870014515</v>
          </cell>
          <cell r="X79">
            <v>43.315135459999993</v>
          </cell>
          <cell r="Y79">
            <v>0.38758715952970363</v>
          </cell>
          <cell r="AH79">
            <v>1.4320999999999962</v>
          </cell>
          <cell r="AI79">
            <v>9.2902170767606082E-2</v>
          </cell>
          <cell r="AJ79">
            <v>43.421900000000001</v>
          </cell>
          <cell r="AK79">
            <v>0.17351314071274299</v>
          </cell>
          <cell r="AQ79">
            <v>0.12780628870014515</v>
          </cell>
          <cell r="AR79">
            <v>0.38758715952970363</v>
          </cell>
          <cell r="AS79">
            <v>9.2902170767606082E-2</v>
          </cell>
          <cell r="AT79">
            <v>0.17351314071274299</v>
          </cell>
        </row>
        <row r="80">
          <cell r="V80">
            <v>1.3487558500000012</v>
          </cell>
          <cell r="X80">
            <v>43.778044149999999</v>
          </cell>
          <cell r="AH80">
            <v>1.5583000000000014</v>
          </cell>
          <cell r="AJ80">
            <v>43.5685</v>
          </cell>
        </row>
        <row r="81">
          <cell r="V81">
            <v>1.5901064200000006</v>
          </cell>
          <cell r="W81">
            <v>1.4933852099999998</v>
          </cell>
          <cell r="X81">
            <v>43.970593580000006</v>
          </cell>
          <cell r="Y81">
            <v>44.104381456666665</v>
          </cell>
          <cell r="AH81">
            <v>1.8239000000000021</v>
          </cell>
          <cell r="AI81">
            <v>1.8770333333333333</v>
          </cell>
          <cell r="AJ81">
            <v>43.736800000000002</v>
          </cell>
          <cell r="AK81">
            <v>43.720733333333335</v>
          </cell>
        </row>
        <row r="82">
          <cell r="V82">
            <v>1.426041509999999</v>
          </cell>
          <cell r="W82">
            <v>8.5887148303324376E-2</v>
          </cell>
          <cell r="X82">
            <v>44.329158490000005</v>
          </cell>
          <cell r="Y82">
            <v>0.19583531000310103</v>
          </cell>
          <cell r="AH82">
            <v>1.952800000000001</v>
          </cell>
          <cell r="AI82">
            <v>6.7364703913350435E-2</v>
          </cell>
          <cell r="AJ82">
            <v>43.802400000000006</v>
          </cell>
          <cell r="AK82">
            <v>9.0772756559076614E-2</v>
          </cell>
          <cell r="AQ82">
            <v>8.5887148303324376E-2</v>
          </cell>
          <cell r="AR82">
            <v>0.19583531000310103</v>
          </cell>
          <cell r="AS82">
            <v>6.7364703913350435E-2</v>
          </cell>
          <cell r="AT82">
            <v>9.0772756559076614E-2</v>
          </cell>
        </row>
        <row r="83">
          <cell r="V83">
            <v>1.4640076999999996</v>
          </cell>
          <cell r="X83">
            <v>44.0133923</v>
          </cell>
          <cell r="AH83">
            <v>1.8543999999999967</v>
          </cell>
          <cell r="AJ83">
            <v>43.623000000000005</v>
          </cell>
        </row>
        <row r="84">
          <cell r="V84">
            <v>1.5506679599999991</v>
          </cell>
          <cell r="W84">
            <v>1.5411353333333333</v>
          </cell>
          <cell r="X84">
            <v>43.563132039999999</v>
          </cell>
          <cell r="Y84">
            <v>43.801997999999998</v>
          </cell>
          <cell r="AH84">
            <v>1.1777999999999997</v>
          </cell>
          <cell r="AI84">
            <v>1.2353000000000003</v>
          </cell>
          <cell r="AJ84">
            <v>43.936</v>
          </cell>
          <cell r="AK84">
            <v>44.107833333333332</v>
          </cell>
        </row>
        <row r="85">
          <cell r="V85">
            <v>1.3662235300000001</v>
          </cell>
          <cell r="W85">
            <v>0.170345651531569</v>
          </cell>
          <cell r="X85">
            <v>43.913176469999996</v>
          </cell>
          <cell r="Y85">
            <v>0.20702861413433071</v>
          </cell>
          <cell r="AH85">
            <v>1.3356999999999979</v>
          </cell>
          <cell r="AI85">
            <v>8.7254856598356134E-2</v>
          </cell>
          <cell r="AJ85">
            <v>43.9437</v>
          </cell>
          <cell r="AK85">
            <v>0.29098113913676954</v>
          </cell>
          <cell r="AQ85">
            <v>0.170345651531569</v>
          </cell>
          <cell r="AR85">
            <v>0.20702861413433071</v>
          </cell>
          <cell r="AS85">
            <v>8.7254856598356134E-2</v>
          </cell>
          <cell r="AT85">
            <v>0.29098113913676954</v>
          </cell>
        </row>
        <row r="86">
          <cell r="V86">
            <v>1.7065145100000008</v>
          </cell>
          <cell r="X86">
            <v>43.929685490000004</v>
          </cell>
          <cell r="AH86">
            <v>1.1924000000000026</v>
          </cell>
          <cell r="AJ86">
            <v>44.443799999999996</v>
          </cell>
        </row>
        <row r="87">
          <cell r="V87">
            <v>1.5852904100000009</v>
          </cell>
          <cell r="W87">
            <v>1.5905257933333337</v>
          </cell>
          <cell r="X87">
            <v>43.989009590000002</v>
          </cell>
          <cell r="Y87">
            <v>44.03717420666667</v>
          </cell>
          <cell r="AH87">
            <v>1.4784999999999995</v>
          </cell>
          <cell r="AI87">
            <v>1.544433333333334</v>
          </cell>
          <cell r="AJ87">
            <v>44.095800000000004</v>
          </cell>
          <cell r="AK87">
            <v>44.083266666666667</v>
          </cell>
        </row>
        <row r="88">
          <cell r="V88">
            <v>1.58728866</v>
          </cell>
          <cell r="W88">
            <v>7.4051269243561885E-3</v>
          </cell>
          <cell r="X88">
            <v>44.341011340000001</v>
          </cell>
          <cell r="Y88">
            <v>0.28284737021009487</v>
          </cell>
          <cell r="AH88">
            <v>1.5078000000000027</v>
          </cell>
          <cell r="AI88">
            <v>9.0025348282210205E-2</v>
          </cell>
          <cell r="AJ88">
            <v>44.420500000000004</v>
          </cell>
          <cell r="AK88">
            <v>0.34367144678214828</v>
          </cell>
          <cell r="AQ88">
            <v>7.4051269243561885E-3</v>
          </cell>
          <cell r="AR88">
            <v>0.28284737021009487</v>
          </cell>
          <cell r="AS88">
            <v>9.0025348282210205E-2</v>
          </cell>
          <cell r="AT88">
            <v>0.34367144678214828</v>
          </cell>
        </row>
        <row r="89">
          <cell r="V89">
            <v>1.5989983099999996</v>
          </cell>
          <cell r="X89">
            <v>43.781501689999999</v>
          </cell>
          <cell r="AH89">
            <v>1.6469999999999998</v>
          </cell>
          <cell r="AJ89">
            <v>43.733499999999999</v>
          </cell>
        </row>
        <row r="90">
          <cell r="V90">
            <v>1.4090792500000011</v>
          </cell>
          <cell r="W90">
            <v>1.4942342966666669</v>
          </cell>
          <cell r="X90">
            <v>44.056520750000004</v>
          </cell>
          <cell r="Y90">
            <v>44.159865703333331</v>
          </cell>
          <cell r="AH90">
            <v>1.0257000000000014</v>
          </cell>
          <cell r="AI90">
            <v>1.8390666666666668</v>
          </cell>
          <cell r="AJ90">
            <v>44.439900000000002</v>
          </cell>
          <cell r="AK90">
            <v>43.815033333333325</v>
          </cell>
        </row>
        <row r="91">
          <cell r="V91">
            <v>1.3368917300000001</v>
          </cell>
          <cell r="W91">
            <v>0.21308819503954496</v>
          </cell>
          <cell r="X91">
            <v>44.266008269999993</v>
          </cell>
          <cell r="Y91">
            <v>0.10477177692111839</v>
          </cell>
          <cell r="AH91">
            <v>2.7307000000000015</v>
          </cell>
          <cell r="AI91">
            <v>0.85519033164163705</v>
          </cell>
          <cell r="AJ91">
            <v>42.872199999999992</v>
          </cell>
          <cell r="AK91">
            <v>0.83081160519900066</v>
          </cell>
          <cell r="AQ91">
            <v>0.21308819503954496</v>
          </cell>
          <cell r="AR91">
            <v>0.10477177692111839</v>
          </cell>
          <cell r="AS91">
            <v>0.85519033164163705</v>
          </cell>
          <cell r="AT91">
            <v>0.83081160519900066</v>
          </cell>
        </row>
        <row r="92">
          <cell r="V92">
            <v>1.73673191</v>
          </cell>
          <cell r="X92">
            <v>44.157068089999996</v>
          </cell>
          <cell r="AH92">
            <v>1.7607999999999981</v>
          </cell>
          <cell r="AJ92">
            <v>44.132999999999996</v>
          </cell>
        </row>
        <row r="93">
          <cell r="V93">
            <v>1.7293153099999998</v>
          </cell>
          <cell r="W93">
            <v>1.5466262733333329</v>
          </cell>
          <cell r="X93">
            <v>43.533084690000003</v>
          </cell>
          <cell r="Y93">
            <v>43.346407059999997</v>
          </cell>
          <cell r="AH93">
            <v>1.5959999999999999</v>
          </cell>
          <cell r="AI93">
            <v>1.4109333333333327</v>
          </cell>
          <cell r="AJ93">
            <v>43.666399999999996</v>
          </cell>
          <cell r="AK93">
            <v>43.482099999999996</v>
          </cell>
        </row>
        <row r="94">
          <cell r="V94">
            <v>1.560351</v>
          </cell>
          <cell r="W94">
            <v>0.18992369344954366</v>
          </cell>
          <cell r="X94">
            <v>43.244849000000002</v>
          </cell>
          <cell r="Y94">
            <v>0.16187636994071214</v>
          </cell>
          <cell r="AH94">
            <v>1.4505999999999997</v>
          </cell>
          <cell r="AI94">
            <v>0.20775970093676369</v>
          </cell>
          <cell r="AJ94">
            <v>43.354599999999998</v>
          </cell>
          <cell r="AK94">
            <v>0.16347626739071186</v>
          </cell>
          <cell r="AQ94">
            <v>0.18992369344954366</v>
          </cell>
          <cell r="AR94">
            <v>0.16187636994071214</v>
          </cell>
          <cell r="AS94">
            <v>0.20775970093676369</v>
          </cell>
          <cell r="AT94">
            <v>0.16347626739071186</v>
          </cell>
        </row>
        <row r="95">
          <cell r="V95">
            <v>1.3502125099999989</v>
          </cell>
          <cell r="X95">
            <v>43.261287490000008</v>
          </cell>
          <cell r="AH95">
            <v>1.1861999999999986</v>
          </cell>
          <cell r="AJ95">
            <v>43.4253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04"/>
  <sheetViews>
    <sheetView tabSelected="1" zoomScale="55" zoomScaleNormal="55" workbookViewId="0">
      <pane xSplit="6" ySplit="5" topLeftCell="G6" activePane="bottomRight" state="frozen"/>
      <selection pane="topRight" activeCell="G1" sqref="G1"/>
      <selection pane="bottomLeft" activeCell="A6" sqref="A6"/>
      <selection pane="bottomRight" activeCell="Y46" sqref="Y46"/>
    </sheetView>
  </sheetViews>
  <sheetFormatPr defaultRowHeight="15" x14ac:dyDescent="0.25"/>
  <sheetData>
    <row r="1" spans="2:41" x14ac:dyDescent="0.25">
      <c r="C1" t="s">
        <v>65</v>
      </c>
      <c r="D1" t="s">
        <v>66</v>
      </c>
      <c r="E1" t="s">
        <v>64</v>
      </c>
      <c r="F1" t="s">
        <v>67</v>
      </c>
      <c r="G1" t="s">
        <v>3</v>
      </c>
    </row>
    <row r="2" spans="2:41" x14ac:dyDescent="0.25">
      <c r="B2" t="s">
        <v>1</v>
      </c>
      <c r="C2">
        <v>7.57</v>
      </c>
      <c r="D2">
        <v>98.9</v>
      </c>
      <c r="E2">
        <f>'Mass PVWD'!J96</f>
        <v>3.3995411111111102</v>
      </c>
      <c r="F2">
        <f>I96</f>
        <v>1.2787211111111112</v>
      </c>
      <c r="G2">
        <f>C2*(E2/(E2+F2))+D2*(F2/(E2+F2))</f>
        <v>32.533457269033427</v>
      </c>
    </row>
    <row r="3" spans="2:41" x14ac:dyDescent="0.25">
      <c r="B3" t="s">
        <v>55</v>
      </c>
      <c r="C3">
        <v>0.36</v>
      </c>
      <c r="D3">
        <v>0.57999999999999996</v>
      </c>
      <c r="E3">
        <f>'Mass PVWD'!J97</f>
        <v>0.20198522467625105</v>
      </c>
      <c r="F3">
        <f>I97</f>
        <v>0.14651869420507491</v>
      </c>
      <c r="G3">
        <f>SQRT((F2*(C2-D2)/(E2+F2)^2)^2*E3^2+(E2/(E2+F2))^2*C3^2+(F2/(E2+F2))^2*D3^2+(E2*(D2-C2)/(E2+F2)^2)^2*F3^2)</f>
        <v>2.3612587911899667</v>
      </c>
      <c r="AL3" t="s">
        <v>0</v>
      </c>
    </row>
    <row r="4" spans="2:41" x14ac:dyDescent="0.25">
      <c r="R4" s="24" t="s">
        <v>4</v>
      </c>
      <c r="S4" s="24"/>
      <c r="T4" s="1"/>
      <c r="U4" s="24" t="s">
        <v>5</v>
      </c>
      <c r="V4" s="24"/>
      <c r="W4" s="24"/>
      <c r="X4" s="24"/>
      <c r="Y4" s="2"/>
      <c r="Z4" s="2"/>
      <c r="AA4" s="24" t="s">
        <v>6</v>
      </c>
      <c r="AB4" s="24"/>
      <c r="AC4" s="24"/>
      <c r="AD4" s="24" t="s">
        <v>7</v>
      </c>
      <c r="AE4" s="24"/>
      <c r="AF4" s="24"/>
      <c r="AG4" s="24" t="s">
        <v>8</v>
      </c>
      <c r="AH4" s="24"/>
      <c r="AI4" s="24"/>
      <c r="AJ4" s="24"/>
      <c r="AL4" t="s">
        <v>10</v>
      </c>
      <c r="AN4" t="s">
        <v>9</v>
      </c>
    </row>
    <row r="5" spans="2:41" x14ac:dyDescent="0.25">
      <c r="B5" t="s">
        <v>11</v>
      </c>
      <c r="C5" t="s">
        <v>12</v>
      </c>
      <c r="D5" t="s">
        <v>13</v>
      </c>
      <c r="E5" t="s">
        <v>14</v>
      </c>
      <c r="F5" t="s">
        <v>15</v>
      </c>
      <c r="G5" t="s">
        <v>16</v>
      </c>
      <c r="H5" s="24" t="s">
        <v>67</v>
      </c>
      <c r="I5" s="24"/>
      <c r="J5" s="2" t="s">
        <v>17</v>
      </c>
      <c r="L5" s="2"/>
      <c r="M5" s="24" t="s">
        <v>18</v>
      </c>
      <c r="N5" s="24"/>
      <c r="O5" s="2" t="s">
        <v>17</v>
      </c>
      <c r="P5" s="2"/>
      <c r="Q5" s="2"/>
      <c r="R5" t="s">
        <v>19</v>
      </c>
      <c r="S5" t="s">
        <v>20</v>
      </c>
      <c r="T5" t="s">
        <v>21</v>
      </c>
      <c r="U5" s="24" t="s">
        <v>22</v>
      </c>
      <c r="V5" s="24"/>
      <c r="W5" s="24" t="s">
        <v>23</v>
      </c>
      <c r="X5" s="24"/>
      <c r="Y5" t="s">
        <v>24</v>
      </c>
      <c r="Z5" t="s">
        <v>22</v>
      </c>
      <c r="AA5" t="s">
        <v>25</v>
      </c>
      <c r="AB5" t="s">
        <v>26</v>
      </c>
      <c r="AC5" t="s">
        <v>22</v>
      </c>
      <c r="AD5" t="s">
        <v>25</v>
      </c>
      <c r="AE5" t="s">
        <v>26</v>
      </c>
      <c r="AF5" t="s">
        <v>22</v>
      </c>
      <c r="AG5" t="s">
        <v>22</v>
      </c>
      <c r="AI5" s="24" t="s">
        <v>23</v>
      </c>
      <c r="AJ5" s="24"/>
      <c r="AL5" t="s">
        <v>28</v>
      </c>
      <c r="AM5" t="s">
        <v>29</v>
      </c>
      <c r="AN5" t="s">
        <v>28</v>
      </c>
      <c r="AO5" t="s">
        <v>29</v>
      </c>
    </row>
    <row r="6" spans="2:41" ht="15" customHeight="1" x14ac:dyDescent="0.25">
      <c r="B6">
        <v>1</v>
      </c>
      <c r="C6" s="25" t="s">
        <v>103</v>
      </c>
      <c r="D6" s="3">
        <v>0</v>
      </c>
      <c r="E6" s="26" t="s">
        <v>30</v>
      </c>
      <c r="F6" s="16">
        <v>1</v>
      </c>
      <c r="G6" s="17">
        <v>10.455500000000001</v>
      </c>
      <c r="H6" s="17">
        <v>11.6435</v>
      </c>
      <c r="I6" s="17">
        <f>H6-G6</f>
        <v>1.1879999999999988</v>
      </c>
      <c r="J6" s="17">
        <f>AVERAGE(I6:I8)</f>
        <v>1.2389333333333326</v>
      </c>
      <c r="K6" s="17"/>
      <c r="L6" s="17"/>
      <c r="M6" s="17">
        <v>22.31</v>
      </c>
      <c r="N6" s="17">
        <f>M6-H6</f>
        <v>10.666499999999999</v>
      </c>
      <c r="O6" s="17">
        <f>AVERAGE(N6:N8)</f>
        <v>10.636133333333332</v>
      </c>
      <c r="P6" s="17"/>
      <c r="Q6" s="17"/>
      <c r="R6" s="17">
        <v>25.1875</v>
      </c>
      <c r="S6" s="17">
        <f t="shared" ref="S6:S37" si="0">R6-M6</f>
        <v>2.8775000000000013</v>
      </c>
      <c r="T6" s="17"/>
      <c r="U6" s="17">
        <f t="shared" ref="U6:U37" si="1">I6*D$2/100</f>
        <v>1.174931999999999</v>
      </c>
      <c r="V6" s="17">
        <f>AVERAGE(U6:U8)</f>
        <v>1.2253050666666658</v>
      </c>
      <c r="W6" s="17">
        <f t="shared" ref="W6:W37" si="2">N6+I6*(1-D$2/100)</f>
        <v>10.679568</v>
      </c>
      <c r="X6" s="17">
        <f>AVERAGE(W6:W8)</f>
        <v>10.6497616</v>
      </c>
      <c r="Y6" s="17">
        <v>14.909000000000001</v>
      </c>
      <c r="Z6" s="17">
        <f t="shared" ref="Z6:Z37" si="3">Y6-G6-S6</f>
        <v>1.5759999999999987</v>
      </c>
      <c r="AA6" s="17">
        <v>0.97989999999999999</v>
      </c>
      <c r="AB6" s="18">
        <v>1.0827</v>
      </c>
      <c r="AC6" s="18">
        <f>AB6-AA6</f>
        <v>0.1028</v>
      </c>
      <c r="AD6" s="18"/>
      <c r="AE6" s="17"/>
      <c r="AF6" s="17"/>
      <c r="AG6" s="17">
        <f>Z6+AC6</f>
        <v>1.6787999999999987</v>
      </c>
      <c r="AH6" s="17">
        <f>AVERAGE(AG6:AG8)</f>
        <v>1.7079999999999984</v>
      </c>
      <c r="AI6" s="17">
        <f t="shared" ref="AI6:AI44" si="4">I6-AG6+N6</f>
        <v>10.175699999999999</v>
      </c>
      <c r="AJ6" s="19">
        <f>AVERAGE(AI6:AI8)</f>
        <v>10.167066666666665</v>
      </c>
      <c r="AK6" s="28" t="s">
        <v>31</v>
      </c>
      <c r="AL6" s="17">
        <v>0.266988853333333</v>
      </c>
      <c r="AM6" s="17">
        <v>33.48314448</v>
      </c>
      <c r="AN6" s="17">
        <v>0.19666666666666541</v>
      </c>
      <c r="AO6" s="17">
        <v>33.553466666666665</v>
      </c>
    </row>
    <row r="7" spans="2:41" x14ac:dyDescent="0.25">
      <c r="B7">
        <v>2</v>
      </c>
      <c r="C7" s="25"/>
      <c r="D7" s="25">
        <v>0</v>
      </c>
      <c r="E7" s="26"/>
      <c r="F7" s="16">
        <v>2</v>
      </c>
      <c r="G7" s="17">
        <v>10.4612</v>
      </c>
      <c r="H7" s="17">
        <v>11.805899999999999</v>
      </c>
      <c r="I7" s="17">
        <f t="shared" ref="I7:I70" si="5">H7-G7</f>
        <v>1.3446999999999996</v>
      </c>
      <c r="J7" s="17">
        <f>STDEV(I6:I8)</f>
        <v>9.1617374625850304E-2</v>
      </c>
      <c r="K7" s="17"/>
      <c r="L7" s="17"/>
      <c r="M7" s="17">
        <v>22.408999999999999</v>
      </c>
      <c r="N7" s="17">
        <f t="shared" ref="N7:N70" si="6">M7-H7</f>
        <v>10.6031</v>
      </c>
      <c r="O7" s="17">
        <f>STDEV(N6:N8)</f>
        <v>3.1784010655254387E-2</v>
      </c>
      <c r="P7" s="17"/>
      <c r="Q7" s="17"/>
      <c r="R7" s="17">
        <v>25.305800000000001</v>
      </c>
      <c r="S7" s="17">
        <f t="shared" si="0"/>
        <v>2.8968000000000025</v>
      </c>
      <c r="T7" s="17"/>
      <c r="U7" s="17">
        <f t="shared" si="1"/>
        <v>1.3299082999999996</v>
      </c>
      <c r="V7" s="17">
        <f>STDEV(U6:U8)</f>
        <v>9.060958350496591E-2</v>
      </c>
      <c r="W7" s="17">
        <f t="shared" si="2"/>
        <v>10.617891699999999</v>
      </c>
      <c r="X7" s="17">
        <f>STDEV(W6:W8)</f>
        <v>3.0889885393280567E-2</v>
      </c>
      <c r="Y7" s="17">
        <v>15.061</v>
      </c>
      <c r="Z7" s="17">
        <f t="shared" si="3"/>
        <v>1.7029999999999976</v>
      </c>
      <c r="AA7" s="17">
        <v>0.99029999999999996</v>
      </c>
      <c r="AB7" s="18">
        <v>1.1013999999999999</v>
      </c>
      <c r="AC7" s="18">
        <f t="shared" ref="AC7:AC35" si="7">AB7-AA7</f>
        <v>0.11109999999999998</v>
      </c>
      <c r="AD7" s="18"/>
      <c r="AE7" s="17"/>
      <c r="AF7" s="17"/>
      <c r="AG7" s="17">
        <f t="shared" ref="AG7:AG35" si="8">Z7+AC7</f>
        <v>1.8140999999999976</v>
      </c>
      <c r="AH7" s="17">
        <f>STDEV(AG6:AG8)</f>
        <v>9.4930132202582632E-2</v>
      </c>
      <c r="AI7" s="17">
        <f t="shared" si="4"/>
        <v>10.133700000000001</v>
      </c>
      <c r="AJ7" s="19">
        <f>STDEV(AI6:AI8)</f>
        <v>2.9996722043137688E-2</v>
      </c>
      <c r="AK7" s="28"/>
      <c r="AL7" s="17">
        <v>1.879190914919052E-2</v>
      </c>
      <c r="AM7" s="17">
        <v>0.29313313921175443</v>
      </c>
      <c r="AN7" s="17">
        <v>5.0966492260437715E-2</v>
      </c>
      <c r="AO7" s="17">
        <v>0.26685026388095318</v>
      </c>
    </row>
    <row r="8" spans="2:41" x14ac:dyDescent="0.25">
      <c r="B8">
        <v>3</v>
      </c>
      <c r="C8" s="25"/>
      <c r="D8" s="25"/>
      <c r="E8" s="26"/>
      <c r="F8" s="16">
        <v>3</v>
      </c>
      <c r="G8" s="17">
        <v>10.502000000000001</v>
      </c>
      <c r="H8" s="17">
        <v>11.6861</v>
      </c>
      <c r="I8" s="17">
        <f t="shared" si="5"/>
        <v>1.184099999999999</v>
      </c>
      <c r="J8" s="17"/>
      <c r="K8" s="17"/>
      <c r="L8" s="17"/>
      <c r="M8" s="17">
        <v>22.3249</v>
      </c>
      <c r="N8" s="17">
        <f t="shared" si="6"/>
        <v>10.6388</v>
      </c>
      <c r="O8" s="17"/>
      <c r="P8" s="17"/>
      <c r="Q8" s="17"/>
      <c r="R8" s="17">
        <v>25.2013</v>
      </c>
      <c r="S8" s="17">
        <f t="shared" si="0"/>
        <v>2.8764000000000003</v>
      </c>
      <c r="T8" s="17"/>
      <c r="U8" s="17">
        <f t="shared" si="1"/>
        <v>1.1710748999999991</v>
      </c>
      <c r="V8" s="17"/>
      <c r="W8" s="17">
        <f t="shared" si="2"/>
        <v>10.6518251</v>
      </c>
      <c r="X8" s="17"/>
      <c r="Y8" s="17">
        <v>14.891500000000001</v>
      </c>
      <c r="Z8" s="17">
        <f t="shared" si="3"/>
        <v>1.5130999999999997</v>
      </c>
      <c r="AA8" s="17">
        <v>0.99299999999999999</v>
      </c>
      <c r="AB8" s="18">
        <v>1.111</v>
      </c>
      <c r="AC8" s="18">
        <f t="shared" si="7"/>
        <v>0.11799999999999999</v>
      </c>
      <c r="AD8" s="18"/>
      <c r="AE8" s="17"/>
      <c r="AF8" s="17"/>
      <c r="AG8" s="17">
        <f t="shared" si="8"/>
        <v>1.6310999999999996</v>
      </c>
      <c r="AH8" s="17"/>
      <c r="AI8" s="17">
        <f t="shared" si="4"/>
        <v>10.191799999999999</v>
      </c>
      <c r="AJ8" s="19"/>
      <c r="AK8" s="28"/>
      <c r="AL8" s="17"/>
      <c r="AM8" s="17"/>
      <c r="AN8" s="17"/>
      <c r="AO8" s="17"/>
    </row>
    <row r="9" spans="2:41" ht="15" customHeight="1" x14ac:dyDescent="0.25">
      <c r="B9">
        <v>4</v>
      </c>
      <c r="C9" s="25"/>
      <c r="D9" s="25"/>
      <c r="E9" s="27" t="s">
        <v>32</v>
      </c>
      <c r="F9" s="4">
        <v>1</v>
      </c>
      <c r="G9" s="11">
        <v>10.5527</v>
      </c>
      <c r="H9" s="11">
        <v>11.5999</v>
      </c>
      <c r="I9" s="11">
        <f t="shared" si="5"/>
        <v>1.0472000000000001</v>
      </c>
      <c r="J9" s="11">
        <f t="shared" ref="J9" si="9">AVERAGE(I9:I11)</f>
        <v>1.0851</v>
      </c>
      <c r="K9" s="11"/>
      <c r="L9" s="11"/>
      <c r="M9" s="11">
        <v>22.100899999999999</v>
      </c>
      <c r="N9" s="11">
        <f t="shared" si="6"/>
        <v>10.500999999999999</v>
      </c>
      <c r="O9" s="11">
        <f t="shared" ref="O9" si="10">AVERAGE(N9:N11)</f>
        <v>10.493466666666666</v>
      </c>
      <c r="P9" s="11"/>
      <c r="Q9" s="11"/>
      <c r="R9" s="11">
        <v>24.995699999999999</v>
      </c>
      <c r="S9" s="11">
        <f t="shared" si="0"/>
        <v>2.8948</v>
      </c>
      <c r="T9" s="11"/>
      <c r="U9" s="11">
        <f t="shared" si="1"/>
        <v>1.0356808000000002</v>
      </c>
      <c r="V9" s="11">
        <f t="shared" ref="V9" si="11">AVERAGE(U9:U11)</f>
        <v>1.0731638999999999</v>
      </c>
      <c r="W9" s="11">
        <f t="shared" si="2"/>
        <v>10.5125192</v>
      </c>
      <c r="X9" s="11">
        <f t="shared" ref="X9" si="12">AVERAGE(W9:W11)</f>
        <v>10.505402766666666</v>
      </c>
      <c r="Y9" s="11">
        <v>13.8565</v>
      </c>
      <c r="Z9" s="11">
        <f t="shared" si="3"/>
        <v>0.4090000000000007</v>
      </c>
      <c r="AA9" s="11">
        <v>0.99660000000000004</v>
      </c>
      <c r="AB9" s="12">
        <v>1.4523999999999999</v>
      </c>
      <c r="AC9" s="12">
        <f t="shared" si="7"/>
        <v>0.45579999999999987</v>
      </c>
      <c r="AD9" s="12"/>
      <c r="AE9" s="11"/>
      <c r="AF9" s="11"/>
      <c r="AG9" s="11">
        <f t="shared" si="8"/>
        <v>0.86480000000000057</v>
      </c>
      <c r="AH9" s="11">
        <f t="shared" ref="AH9" si="13">AVERAGE(AG9:AG11)</f>
        <v>0.90506666666666646</v>
      </c>
      <c r="AI9" s="11">
        <f t="shared" si="4"/>
        <v>10.683399999999999</v>
      </c>
      <c r="AJ9" s="13">
        <f t="shared" ref="AJ9" si="14">AVERAGE(AI9:AI11)</f>
        <v>10.673499999999999</v>
      </c>
      <c r="AK9" s="29" t="s">
        <v>33</v>
      </c>
      <c r="AL9" s="11">
        <v>0.26593157666666661</v>
      </c>
      <c r="AM9" s="11">
        <v>33.77643509</v>
      </c>
      <c r="AN9" s="11">
        <v>0.1817666666666666</v>
      </c>
      <c r="AO9" s="11">
        <v>33.860599999999998</v>
      </c>
    </row>
    <row r="10" spans="2:41" x14ac:dyDescent="0.25">
      <c r="B10">
        <v>5</v>
      </c>
      <c r="C10" s="25"/>
      <c r="D10" s="25"/>
      <c r="E10" s="27"/>
      <c r="F10" s="4">
        <v>2</v>
      </c>
      <c r="G10" s="11">
        <v>10.5083</v>
      </c>
      <c r="H10" s="11">
        <v>11.649900000000001</v>
      </c>
      <c r="I10" s="11">
        <f t="shared" si="5"/>
        <v>1.1416000000000004</v>
      </c>
      <c r="J10" s="11">
        <f t="shared" ref="J10" si="15">STDEV(I9:I11)</f>
        <v>4.9872938553889377E-2</v>
      </c>
      <c r="K10" s="11"/>
      <c r="L10" s="11"/>
      <c r="M10" s="11">
        <v>22.1633</v>
      </c>
      <c r="N10" s="11">
        <f t="shared" si="6"/>
        <v>10.513399999999999</v>
      </c>
      <c r="O10" s="11">
        <f t="shared" ref="O10" si="16">STDEV(N9:N11)</f>
        <v>2.458156490814364E-2</v>
      </c>
      <c r="P10" s="11"/>
      <c r="Q10" s="11"/>
      <c r="R10" s="11">
        <v>25.0411</v>
      </c>
      <c r="S10" s="11">
        <f t="shared" si="0"/>
        <v>2.8778000000000006</v>
      </c>
      <c r="T10" s="11"/>
      <c r="U10" s="11">
        <f t="shared" si="1"/>
        <v>1.1290424000000003</v>
      </c>
      <c r="V10" s="11">
        <f t="shared" ref="V10" si="17">STDEV(U9:U11)</f>
        <v>4.9324336229796546E-2</v>
      </c>
      <c r="W10" s="11">
        <f t="shared" si="2"/>
        <v>10.525957599999998</v>
      </c>
      <c r="X10" s="11">
        <f t="shared" ref="X10" si="18">STDEV(W9:W11)</f>
        <v>2.488818791803192E-2</v>
      </c>
      <c r="Y10" s="11">
        <v>13.870799999999999</v>
      </c>
      <c r="Z10" s="11">
        <f t="shared" si="3"/>
        <v>0.48469999999999835</v>
      </c>
      <c r="AA10" s="11">
        <v>1.0112000000000001</v>
      </c>
      <c r="AB10" s="12">
        <v>1.4835</v>
      </c>
      <c r="AC10" s="12">
        <f t="shared" si="7"/>
        <v>0.47229999999999994</v>
      </c>
      <c r="AD10" s="12"/>
      <c r="AE10" s="11"/>
      <c r="AF10" s="11"/>
      <c r="AG10" s="11">
        <f t="shared" si="8"/>
        <v>0.9569999999999983</v>
      </c>
      <c r="AH10" s="11">
        <f t="shared" ref="AH10" si="19">STDEV(AG9:AG11)</f>
        <v>4.7194208684257166E-2</v>
      </c>
      <c r="AI10" s="11">
        <f t="shared" si="4"/>
        <v>10.698</v>
      </c>
      <c r="AJ10" s="13">
        <f t="shared" ref="AJ10" si="20">STDEV(AI9:AI11)</f>
        <v>3.067262623252253E-2</v>
      </c>
      <c r="AK10" s="29"/>
      <c r="AL10" s="11">
        <v>1.8804209635462758E-2</v>
      </c>
      <c r="AM10" s="11">
        <v>0.70110647945278959</v>
      </c>
      <c r="AN10" s="11">
        <v>2.5770008407707396E-2</v>
      </c>
      <c r="AO10" s="11">
        <v>0.7234138718603671</v>
      </c>
    </row>
    <row r="11" spans="2:41" x14ac:dyDescent="0.25">
      <c r="B11">
        <v>6</v>
      </c>
      <c r="C11" s="25"/>
      <c r="D11" s="25"/>
      <c r="E11" s="27"/>
      <c r="F11" s="4">
        <v>3</v>
      </c>
      <c r="G11" s="11">
        <v>10.4185</v>
      </c>
      <c r="H11" s="11">
        <v>11.484999999999999</v>
      </c>
      <c r="I11" s="11">
        <f t="shared" si="5"/>
        <v>1.0664999999999996</v>
      </c>
      <c r="J11" s="11"/>
      <c r="K11" s="11"/>
      <c r="L11" s="11"/>
      <c r="M11" s="11">
        <v>21.951000000000001</v>
      </c>
      <c r="N11" s="11">
        <f t="shared" si="6"/>
        <v>10.466000000000001</v>
      </c>
      <c r="O11" s="11"/>
      <c r="P11" s="11"/>
      <c r="Q11" s="11"/>
      <c r="R11" s="11">
        <v>24.8367</v>
      </c>
      <c r="S11" s="11">
        <f t="shared" si="0"/>
        <v>2.8856999999999999</v>
      </c>
      <c r="T11" s="11"/>
      <c r="U11" s="11">
        <f t="shared" si="1"/>
        <v>1.0547684999999996</v>
      </c>
      <c r="V11" s="11"/>
      <c r="W11" s="11">
        <f t="shared" si="2"/>
        <v>10.477731500000001</v>
      </c>
      <c r="X11" s="11"/>
      <c r="Y11" s="11">
        <v>13.7262</v>
      </c>
      <c r="Z11" s="11">
        <f t="shared" si="3"/>
        <v>0.4220000000000006</v>
      </c>
      <c r="AA11" s="11">
        <v>0.9879</v>
      </c>
      <c r="AB11" s="12">
        <v>1.4593</v>
      </c>
      <c r="AC11" s="12">
        <f t="shared" si="7"/>
        <v>0.47140000000000004</v>
      </c>
      <c r="AD11" s="12"/>
      <c r="AE11" s="11"/>
      <c r="AF11" s="11"/>
      <c r="AG11" s="11">
        <f t="shared" si="8"/>
        <v>0.89340000000000064</v>
      </c>
      <c r="AH11" s="11"/>
      <c r="AI11" s="11">
        <f t="shared" si="4"/>
        <v>10.639099999999999</v>
      </c>
      <c r="AJ11" s="13"/>
      <c r="AK11" s="29"/>
      <c r="AL11" s="11"/>
      <c r="AM11" s="11"/>
      <c r="AN11" s="11"/>
      <c r="AO11" s="11"/>
    </row>
    <row r="12" spans="2:41" ht="15" customHeight="1" x14ac:dyDescent="0.25">
      <c r="B12">
        <v>7</v>
      </c>
      <c r="C12" s="25"/>
      <c r="D12" s="25"/>
      <c r="E12" s="26" t="s">
        <v>34</v>
      </c>
      <c r="F12" s="16">
        <v>1</v>
      </c>
      <c r="G12" s="17">
        <v>10.502000000000001</v>
      </c>
      <c r="H12" s="17">
        <v>11.564</v>
      </c>
      <c r="I12" s="17">
        <f t="shared" si="5"/>
        <v>1.0619999999999994</v>
      </c>
      <c r="J12" s="17">
        <f t="shared" ref="J12" si="21">AVERAGE(I12:I14)</f>
        <v>1.1304999999999996</v>
      </c>
      <c r="K12" s="17"/>
      <c r="L12" s="17"/>
      <c r="M12" s="17">
        <v>22.283100000000001</v>
      </c>
      <c r="N12" s="17">
        <f t="shared" si="6"/>
        <v>10.719100000000001</v>
      </c>
      <c r="O12" s="17">
        <f t="shared" ref="O12" si="22">AVERAGE(N12:N14)</f>
        <v>10.670199999999999</v>
      </c>
      <c r="P12" s="17"/>
      <c r="Q12" s="17"/>
      <c r="R12" s="17">
        <v>25.160799999999998</v>
      </c>
      <c r="S12" s="17">
        <f t="shared" si="0"/>
        <v>2.8776999999999973</v>
      </c>
      <c r="T12" s="17"/>
      <c r="U12" s="17">
        <f t="shared" si="1"/>
        <v>1.0503179999999994</v>
      </c>
      <c r="V12" s="17">
        <f t="shared" ref="V12" si="23">AVERAGE(U12:U14)</f>
        <v>1.1180644999999998</v>
      </c>
      <c r="W12" s="17">
        <f t="shared" si="2"/>
        <v>10.730782000000001</v>
      </c>
      <c r="X12" s="17">
        <f t="shared" ref="X12" si="24">AVERAGE(W12:W14)</f>
        <v>10.682635499999998</v>
      </c>
      <c r="Y12" s="17">
        <v>13.855</v>
      </c>
      <c r="Z12" s="17">
        <f t="shared" si="3"/>
        <v>0.4753000000000025</v>
      </c>
      <c r="AA12" s="17">
        <v>0.98319999999999996</v>
      </c>
      <c r="AB12" s="18">
        <v>1.4484999999999999</v>
      </c>
      <c r="AC12" s="18">
        <f t="shared" si="7"/>
        <v>0.46529999999999994</v>
      </c>
      <c r="AD12" s="18"/>
      <c r="AE12" s="17"/>
      <c r="AF12" s="17"/>
      <c r="AG12" s="17">
        <f t="shared" si="8"/>
        <v>0.94060000000000243</v>
      </c>
      <c r="AH12" s="17">
        <f t="shared" ref="AH12" si="25">AVERAGE(AG12:AG14)</f>
        <v>0.97370000000000101</v>
      </c>
      <c r="AI12" s="17">
        <f t="shared" si="4"/>
        <v>10.840499999999999</v>
      </c>
      <c r="AJ12" s="19">
        <f t="shared" ref="AJ12" si="26">AVERAGE(AI12:AI14)</f>
        <v>10.827</v>
      </c>
      <c r="AK12" s="28" t="s">
        <v>35</v>
      </c>
      <c r="AL12" s="17">
        <v>0.26044837333333332</v>
      </c>
      <c r="AM12" s="17">
        <v>33.289284960000003</v>
      </c>
      <c r="AN12" s="17">
        <v>0.16460000000000052</v>
      </c>
      <c r="AO12" s="17">
        <v>33.385133333333329</v>
      </c>
    </row>
    <row r="13" spans="2:41" x14ac:dyDescent="0.25">
      <c r="B13">
        <v>8</v>
      </c>
      <c r="C13" s="25"/>
      <c r="D13" s="25"/>
      <c r="E13" s="26"/>
      <c r="F13" s="16">
        <v>2</v>
      </c>
      <c r="G13" s="17">
        <v>10.491</v>
      </c>
      <c r="H13" s="17">
        <v>11.618</v>
      </c>
      <c r="I13" s="17">
        <f t="shared" si="5"/>
        <v>1.1270000000000007</v>
      </c>
      <c r="J13" s="17">
        <f t="shared" ref="J13" si="27">STDEV(I12:I14)</f>
        <v>7.0315361052901898E-2</v>
      </c>
      <c r="K13" s="17"/>
      <c r="L13" s="17"/>
      <c r="M13" s="17">
        <v>22.260400000000001</v>
      </c>
      <c r="N13" s="17">
        <f t="shared" si="6"/>
        <v>10.6424</v>
      </c>
      <c r="O13" s="17">
        <f t="shared" ref="O13" si="28">STDEV(N12:N14)</f>
        <v>4.2480936901156313E-2</v>
      </c>
      <c r="P13" s="17"/>
      <c r="Q13" s="17"/>
      <c r="R13" s="17">
        <v>25.1874</v>
      </c>
      <c r="S13" s="17">
        <f t="shared" si="0"/>
        <v>2.9269999999999996</v>
      </c>
      <c r="T13" s="17"/>
      <c r="U13" s="17">
        <f t="shared" si="1"/>
        <v>1.1146030000000007</v>
      </c>
      <c r="V13" s="17">
        <f t="shared" ref="V13" si="29">STDEV(U12:U14)</f>
        <v>6.9541892081319986E-2</v>
      </c>
      <c r="W13" s="17">
        <f t="shared" si="2"/>
        <v>10.654797</v>
      </c>
      <c r="X13" s="17">
        <f t="shared" ref="X13" si="30">STDEV(W12:W14)</f>
        <v>4.1865752163911481E-2</v>
      </c>
      <c r="Y13" s="17">
        <v>13.915800000000001</v>
      </c>
      <c r="Z13" s="17">
        <f t="shared" si="3"/>
        <v>0.49780000000000157</v>
      </c>
      <c r="AA13" s="17">
        <v>1.0133000000000001</v>
      </c>
      <c r="AB13" s="18">
        <v>1.4649000000000001</v>
      </c>
      <c r="AC13" s="18">
        <f t="shared" si="7"/>
        <v>0.4516</v>
      </c>
      <c r="AD13" s="18"/>
      <c r="AE13" s="17"/>
      <c r="AF13" s="17"/>
      <c r="AG13" s="17">
        <f t="shared" si="8"/>
        <v>0.94940000000000158</v>
      </c>
      <c r="AH13" s="17">
        <f t="shared" ref="AH13" si="31">STDEV(AG12:AG14)</f>
        <v>4.9904208239384233E-2</v>
      </c>
      <c r="AI13" s="17">
        <f t="shared" si="4"/>
        <v>10.82</v>
      </c>
      <c r="AJ13" s="19">
        <f t="shared" ref="AJ13" si="32">STDEV(AI12:AI14)</f>
        <v>1.1694015563525411E-2</v>
      </c>
      <c r="AK13" s="28"/>
      <c r="AL13" s="17">
        <v>1.7154564275274755E-2</v>
      </c>
      <c r="AM13" s="17">
        <v>0.16777284218293922</v>
      </c>
      <c r="AN13" s="17">
        <v>2.2397321268405074E-2</v>
      </c>
      <c r="AO13" s="17">
        <v>0.163283107924036</v>
      </c>
    </row>
    <row r="14" spans="2:41" x14ac:dyDescent="0.25">
      <c r="B14">
        <v>9</v>
      </c>
      <c r="C14" s="25"/>
      <c r="D14" s="25"/>
      <c r="E14" s="26"/>
      <c r="F14" s="16">
        <v>3</v>
      </c>
      <c r="G14" s="17">
        <v>10.462400000000001</v>
      </c>
      <c r="H14" s="17">
        <v>11.664899999999999</v>
      </c>
      <c r="I14" s="17">
        <f t="shared" si="5"/>
        <v>1.2024999999999988</v>
      </c>
      <c r="J14" s="17"/>
      <c r="K14" s="17"/>
      <c r="L14" s="17"/>
      <c r="M14" s="17">
        <v>22.314</v>
      </c>
      <c r="N14" s="17">
        <f t="shared" si="6"/>
        <v>10.649100000000001</v>
      </c>
      <c r="O14" s="17"/>
      <c r="P14" s="17"/>
      <c r="Q14" s="17"/>
      <c r="R14" s="17">
        <v>25.191500000000001</v>
      </c>
      <c r="S14" s="17">
        <f t="shared" si="0"/>
        <v>2.8775000000000013</v>
      </c>
      <c r="T14" s="17"/>
      <c r="U14" s="17">
        <f t="shared" si="1"/>
        <v>1.1892724999999988</v>
      </c>
      <c r="V14" s="17"/>
      <c r="W14" s="17">
        <f t="shared" si="2"/>
        <v>10.6623275</v>
      </c>
      <c r="X14" s="17"/>
      <c r="Y14" s="17">
        <v>13.944000000000001</v>
      </c>
      <c r="Z14" s="17">
        <f t="shared" si="3"/>
        <v>0.60409999999999897</v>
      </c>
      <c r="AA14" s="17">
        <v>0.98570000000000002</v>
      </c>
      <c r="AB14" s="18">
        <v>1.4127000000000001</v>
      </c>
      <c r="AC14" s="18">
        <f t="shared" si="7"/>
        <v>0.42700000000000005</v>
      </c>
      <c r="AD14" s="18"/>
      <c r="AE14" s="17"/>
      <c r="AF14" s="17"/>
      <c r="AG14" s="17">
        <f t="shared" si="8"/>
        <v>1.031099999999999</v>
      </c>
      <c r="AH14" s="17"/>
      <c r="AI14" s="17">
        <f t="shared" si="4"/>
        <v>10.820500000000001</v>
      </c>
      <c r="AJ14" s="19"/>
      <c r="AK14" s="28"/>
      <c r="AL14" s="17"/>
      <c r="AM14" s="17"/>
      <c r="AN14" s="17"/>
      <c r="AO14" s="17"/>
    </row>
    <row r="15" spans="2:41" ht="15" customHeight="1" x14ac:dyDescent="0.25">
      <c r="B15">
        <v>10</v>
      </c>
      <c r="C15" s="25"/>
      <c r="D15" s="25"/>
      <c r="E15" s="27" t="s">
        <v>36</v>
      </c>
      <c r="F15" s="4">
        <v>1</v>
      </c>
      <c r="G15" s="11">
        <v>10.5213</v>
      </c>
      <c r="H15" s="11">
        <v>11.741300000000001</v>
      </c>
      <c r="I15" s="11">
        <f t="shared" si="5"/>
        <v>1.2200000000000006</v>
      </c>
      <c r="J15" s="11">
        <f t="shared" ref="J15" si="33">AVERAGE(I15:I17)</f>
        <v>1.2846333333333331</v>
      </c>
      <c r="K15" s="11"/>
      <c r="L15" s="11"/>
      <c r="M15" s="11">
        <v>22.139199999999999</v>
      </c>
      <c r="N15" s="11">
        <f t="shared" si="6"/>
        <v>10.397899999999998</v>
      </c>
      <c r="O15" s="11">
        <f t="shared" ref="O15" si="34">AVERAGE(N15:N17)</f>
        <v>10.4773</v>
      </c>
      <c r="P15" s="11"/>
      <c r="Q15" s="11"/>
      <c r="R15" s="11">
        <v>25.043800000000001</v>
      </c>
      <c r="S15" s="11">
        <f t="shared" si="0"/>
        <v>2.9046000000000021</v>
      </c>
      <c r="T15" s="11"/>
      <c r="U15" s="11">
        <f t="shared" si="1"/>
        <v>1.2065800000000007</v>
      </c>
      <c r="V15" s="11">
        <f t="shared" ref="V15" si="35">AVERAGE(U15:U17)</f>
        <v>1.2705023666666664</v>
      </c>
      <c r="W15" s="11">
        <f t="shared" si="2"/>
        <v>10.411319999999998</v>
      </c>
      <c r="X15" s="11">
        <f t="shared" ref="X15" si="36">AVERAGE(W15:W17)</f>
        <v>10.491430966666666</v>
      </c>
      <c r="Y15" s="11">
        <v>15.8195</v>
      </c>
      <c r="Z15" s="11">
        <f t="shared" si="3"/>
        <v>2.3935999999999975</v>
      </c>
      <c r="AA15" s="11">
        <v>0.97950000000000004</v>
      </c>
      <c r="AB15" s="12">
        <v>1.4152</v>
      </c>
      <c r="AC15" s="12">
        <f t="shared" si="7"/>
        <v>0.43569999999999998</v>
      </c>
      <c r="AD15" s="12"/>
      <c r="AE15" s="11"/>
      <c r="AF15" s="11"/>
      <c r="AG15" s="11">
        <f t="shared" si="8"/>
        <v>2.8292999999999973</v>
      </c>
      <c r="AH15" s="11">
        <f t="shared" ref="AH15" si="37">AVERAGE(AG15:AG17)</f>
        <v>2.9836333333333322</v>
      </c>
      <c r="AI15" s="11">
        <f t="shared" si="4"/>
        <v>8.7886000000000024</v>
      </c>
      <c r="AJ15" s="13">
        <f t="shared" ref="AJ15" si="38">AVERAGE(AI15:AI17)</f>
        <v>8.7783000000000015</v>
      </c>
      <c r="AK15" s="29" t="s">
        <v>37</v>
      </c>
      <c r="AL15" s="11">
        <v>0.25166464999999999</v>
      </c>
      <c r="AM15" s="11">
        <v>33.291568683333331</v>
      </c>
      <c r="AN15" s="11">
        <v>0.1789333333333317</v>
      </c>
      <c r="AO15" s="11">
        <v>33.3643</v>
      </c>
    </row>
    <row r="16" spans="2:41" x14ac:dyDescent="0.25">
      <c r="B16">
        <v>11</v>
      </c>
      <c r="C16" s="25"/>
      <c r="D16" s="25"/>
      <c r="E16" s="27"/>
      <c r="F16" s="4">
        <v>2</v>
      </c>
      <c r="G16" s="11">
        <v>10.4749</v>
      </c>
      <c r="H16" s="11">
        <v>11.715199999999999</v>
      </c>
      <c r="I16" s="11">
        <f t="shared" si="5"/>
        <v>1.2402999999999995</v>
      </c>
      <c r="J16" s="11">
        <f t="shared" ref="J16" si="39">STDEV(I15:I17)</f>
        <v>9.49121874857662E-2</v>
      </c>
      <c r="K16" s="11"/>
      <c r="L16" s="11"/>
      <c r="M16" s="11">
        <v>22.222000000000001</v>
      </c>
      <c r="N16" s="11">
        <f t="shared" si="6"/>
        <v>10.506800000000002</v>
      </c>
      <c r="O16" s="11">
        <f t="shared" ref="O16" si="40">STDEV(N15:N17)</f>
        <v>6.9514818564102882E-2</v>
      </c>
      <c r="P16" s="11"/>
      <c r="Q16" s="11"/>
      <c r="R16" s="11">
        <v>25.113499999999998</v>
      </c>
      <c r="S16" s="11">
        <f t="shared" si="0"/>
        <v>2.8914999999999971</v>
      </c>
      <c r="T16" s="11"/>
      <c r="U16" s="11">
        <f t="shared" si="1"/>
        <v>1.2266566999999997</v>
      </c>
      <c r="V16" s="11">
        <f t="shared" ref="V16" si="41">STDEV(U15:U17)</f>
        <v>9.3868153423422696E-2</v>
      </c>
      <c r="W16" s="11">
        <f t="shared" si="2"/>
        <v>10.520443300000002</v>
      </c>
      <c r="X16" s="11">
        <f t="shared" ref="X16" si="42">STDEV(W15:W17)</f>
        <v>7.0251522382959397E-2</v>
      </c>
      <c r="Y16" s="11">
        <v>15.7134</v>
      </c>
      <c r="Z16" s="11">
        <f t="shared" si="3"/>
        <v>2.3470000000000031</v>
      </c>
      <c r="AA16" s="11">
        <v>0.96489999999999998</v>
      </c>
      <c r="AB16" s="12">
        <v>1.4354</v>
      </c>
      <c r="AC16" s="12">
        <f t="shared" si="7"/>
        <v>0.47050000000000003</v>
      </c>
      <c r="AD16" s="12"/>
      <c r="AE16" s="11"/>
      <c r="AF16" s="11"/>
      <c r="AG16" s="11">
        <f t="shared" si="8"/>
        <v>2.817500000000003</v>
      </c>
      <c r="AH16" s="11">
        <f t="shared" ref="AH16" si="43">STDEV(AG15:AG17)</f>
        <v>0.27759498074232614</v>
      </c>
      <c r="AI16" s="11">
        <f t="shared" si="4"/>
        <v>8.9295999999999989</v>
      </c>
      <c r="AJ16" s="13">
        <f t="shared" ref="AJ16" si="44">STDEV(AI15:AI17)</f>
        <v>0.15670408418417051</v>
      </c>
      <c r="AK16" s="29"/>
      <c r="AL16" s="11">
        <v>8.3190373701709838E-3</v>
      </c>
      <c r="AM16" s="11">
        <v>5.8794354899935397E-2</v>
      </c>
      <c r="AN16" s="11">
        <v>3.7252829870136978E-2</v>
      </c>
      <c r="AO16" s="11">
        <v>7.2242577473401959E-2</v>
      </c>
    </row>
    <row r="17" spans="2:41" x14ac:dyDescent="0.25">
      <c r="B17">
        <v>12</v>
      </c>
      <c r="C17" s="25"/>
      <c r="D17" s="25"/>
      <c r="E17" s="27"/>
      <c r="F17" s="4">
        <v>3</v>
      </c>
      <c r="G17" s="11">
        <v>10.5524</v>
      </c>
      <c r="H17" s="11">
        <v>11.946</v>
      </c>
      <c r="I17" s="11">
        <f t="shared" si="5"/>
        <v>1.3935999999999993</v>
      </c>
      <c r="J17" s="11"/>
      <c r="K17" s="11"/>
      <c r="L17" s="11"/>
      <c r="M17" s="11">
        <v>22.473199999999999</v>
      </c>
      <c r="N17" s="11">
        <f t="shared" si="6"/>
        <v>10.527199999999999</v>
      </c>
      <c r="O17" s="11"/>
      <c r="P17" s="11"/>
      <c r="Q17" s="11"/>
      <c r="R17" s="11">
        <v>25.3507</v>
      </c>
      <c r="S17" s="11">
        <f t="shared" si="0"/>
        <v>2.8775000000000013</v>
      </c>
      <c r="T17" s="11"/>
      <c r="U17" s="11">
        <f t="shared" si="1"/>
        <v>1.3782703999999992</v>
      </c>
      <c r="V17" s="11"/>
      <c r="W17" s="11">
        <f t="shared" si="2"/>
        <v>10.542529599999998</v>
      </c>
      <c r="X17" s="11"/>
      <c r="Y17" s="11">
        <v>16.315999999999999</v>
      </c>
      <c r="Z17" s="11">
        <f t="shared" si="3"/>
        <v>2.8860999999999972</v>
      </c>
      <c r="AA17" s="11">
        <v>0.98299999999999998</v>
      </c>
      <c r="AB17" s="12">
        <v>1.401</v>
      </c>
      <c r="AC17" s="12">
        <f t="shared" si="7"/>
        <v>0.41800000000000004</v>
      </c>
      <c r="AD17" s="12"/>
      <c r="AE17" s="11"/>
      <c r="AF17" s="11"/>
      <c r="AG17" s="11">
        <f t="shared" si="8"/>
        <v>3.3040999999999974</v>
      </c>
      <c r="AH17" s="11"/>
      <c r="AI17" s="11">
        <f t="shared" si="4"/>
        <v>8.6167000000000016</v>
      </c>
      <c r="AJ17" s="13"/>
      <c r="AK17" s="29"/>
      <c r="AL17" s="11"/>
      <c r="AM17" s="11"/>
      <c r="AN17" s="11"/>
      <c r="AO17" s="11"/>
    </row>
    <row r="18" spans="2:41" ht="15" customHeight="1" x14ac:dyDescent="0.25">
      <c r="B18">
        <v>13</v>
      </c>
      <c r="C18" s="25"/>
      <c r="D18" s="25"/>
      <c r="E18" s="26" t="s">
        <v>38</v>
      </c>
      <c r="F18" s="16">
        <v>1</v>
      </c>
      <c r="G18" s="17">
        <v>10.4765</v>
      </c>
      <c r="H18" s="17">
        <v>11.5235</v>
      </c>
      <c r="I18" s="17">
        <f t="shared" si="5"/>
        <v>1.0470000000000006</v>
      </c>
      <c r="J18" s="17">
        <f t="shared" ref="J18" si="45">AVERAGE(I18:I20)</f>
        <v>1.0357666666666667</v>
      </c>
      <c r="K18" s="17"/>
      <c r="L18" s="17"/>
      <c r="M18" s="17">
        <v>21.6127</v>
      </c>
      <c r="N18" s="17">
        <f t="shared" si="6"/>
        <v>10.0892</v>
      </c>
      <c r="O18" s="17">
        <f t="shared" ref="O18" si="46">AVERAGE(N18:N20)</f>
        <v>10.080299999999999</v>
      </c>
      <c r="P18" s="17"/>
      <c r="Q18" s="17"/>
      <c r="R18" s="17">
        <v>24.499300000000002</v>
      </c>
      <c r="S18" s="17">
        <f t="shared" si="0"/>
        <v>2.8866000000000014</v>
      </c>
      <c r="T18" s="17"/>
      <c r="U18" s="17">
        <f t="shared" si="1"/>
        <v>1.0354830000000006</v>
      </c>
      <c r="V18" s="17">
        <f t="shared" ref="V18" si="47">AVERAGE(U18:U20)</f>
        <v>1.0243732333333335</v>
      </c>
      <c r="W18" s="17">
        <f t="shared" si="2"/>
        <v>10.100717</v>
      </c>
      <c r="X18" s="17">
        <f t="shared" ref="X18" si="48">AVERAGE(W18:W20)</f>
        <v>10.091693433333333</v>
      </c>
      <c r="Y18" s="17">
        <v>14.334899999999999</v>
      </c>
      <c r="Z18" s="17">
        <f t="shared" si="3"/>
        <v>0.97179999999999822</v>
      </c>
      <c r="AA18" s="17">
        <v>0.98</v>
      </c>
      <c r="AB18" s="18">
        <v>1.0336000000000001</v>
      </c>
      <c r="AC18" s="18">
        <f t="shared" si="7"/>
        <v>5.3600000000000092E-2</v>
      </c>
      <c r="AD18" s="18"/>
      <c r="AE18" s="17"/>
      <c r="AF18" s="17"/>
      <c r="AG18" s="17">
        <f t="shared" si="8"/>
        <v>1.0253999999999983</v>
      </c>
      <c r="AH18" s="17">
        <f t="shared" ref="AH18" si="49">AVERAGE(AG18:AG20)</f>
        <v>1.0144666666666649</v>
      </c>
      <c r="AI18" s="17">
        <f t="shared" si="4"/>
        <v>10.110800000000003</v>
      </c>
      <c r="AJ18" s="19">
        <f t="shared" ref="AJ18" si="50">AVERAGE(AI18:AI20)</f>
        <v>10.101600000000003</v>
      </c>
      <c r="AK18" s="28" t="s">
        <v>39</v>
      </c>
      <c r="AL18" s="17">
        <v>0.27169739333333337</v>
      </c>
      <c r="AM18" s="17">
        <v>33.187702606666669</v>
      </c>
      <c r="AN18" s="17">
        <v>0.23543333333333405</v>
      </c>
      <c r="AO18" s="17">
        <v>33.223966666666662</v>
      </c>
    </row>
    <row r="19" spans="2:41" x14ac:dyDescent="0.25">
      <c r="B19">
        <v>14</v>
      </c>
      <c r="C19" s="25"/>
      <c r="D19" s="25"/>
      <c r="E19" s="26"/>
      <c r="F19" s="16">
        <v>2</v>
      </c>
      <c r="G19" s="17">
        <v>10.499499999999999</v>
      </c>
      <c r="H19" s="17">
        <v>11.5329</v>
      </c>
      <c r="I19" s="17">
        <f t="shared" si="5"/>
        <v>1.0334000000000003</v>
      </c>
      <c r="J19" s="17">
        <f t="shared" ref="J19" si="51">STDEV(I18:I20)</f>
        <v>1.0256867618008135E-2</v>
      </c>
      <c r="K19" s="17"/>
      <c r="L19" s="17"/>
      <c r="M19" s="17">
        <v>21.658999999999999</v>
      </c>
      <c r="N19" s="17">
        <f t="shared" si="6"/>
        <v>10.126099999999999</v>
      </c>
      <c r="O19" s="17">
        <f t="shared" ref="O19" si="52">STDEV(N18:N20)</f>
        <v>5.083768287402584E-2</v>
      </c>
      <c r="P19" s="17"/>
      <c r="Q19" s="17"/>
      <c r="R19" s="17">
        <v>24.5472</v>
      </c>
      <c r="S19" s="17">
        <f t="shared" si="0"/>
        <v>2.8882000000000012</v>
      </c>
      <c r="T19" s="17"/>
      <c r="U19" s="17">
        <f t="shared" si="1"/>
        <v>1.0220326000000004</v>
      </c>
      <c r="V19" s="17">
        <f t="shared" ref="V19" si="53">STDEV(U18:U20)</f>
        <v>1.0144042074210007E-2</v>
      </c>
      <c r="W19" s="17">
        <f t="shared" si="2"/>
        <v>10.137467399999998</v>
      </c>
      <c r="X19" s="17">
        <f t="shared" ref="X19" si="54">STDEV(W18:W20)</f>
        <v>5.0889342888303206E-2</v>
      </c>
      <c r="Y19" s="17">
        <v>14.3461</v>
      </c>
      <c r="Z19" s="17">
        <f t="shared" si="3"/>
        <v>0.95839999999999925</v>
      </c>
      <c r="AA19" s="17">
        <v>0.95940000000000003</v>
      </c>
      <c r="AB19" s="18">
        <v>1.0129999999999999</v>
      </c>
      <c r="AC19" s="18">
        <f t="shared" si="7"/>
        <v>5.359999999999987E-2</v>
      </c>
      <c r="AD19" s="18"/>
      <c r="AE19" s="17"/>
      <c r="AF19" s="17"/>
      <c r="AG19" s="17">
        <f t="shared" si="8"/>
        <v>1.0119999999999991</v>
      </c>
      <c r="AH19" s="17">
        <f t="shared" ref="AH19" si="55">STDEV(AG18:AG20)</f>
        <v>9.9324384384368424E-3</v>
      </c>
      <c r="AI19" s="17">
        <f t="shared" si="4"/>
        <v>10.147500000000001</v>
      </c>
      <c r="AJ19" s="19">
        <f t="shared" ref="AJ19" si="56">STDEV(AI18:AI20)</f>
        <v>5.112465158805455E-2</v>
      </c>
      <c r="AK19" s="28"/>
      <c r="AL19" s="17">
        <v>8.7991744931120112E-3</v>
      </c>
      <c r="AM19" s="17">
        <v>0.1449372488657078</v>
      </c>
      <c r="AN19" s="17">
        <v>9.3602154533609136E-2</v>
      </c>
      <c r="AO19" s="17">
        <v>0.22580390460161387</v>
      </c>
    </row>
    <row r="20" spans="2:41" x14ac:dyDescent="0.25">
      <c r="B20">
        <v>15</v>
      </c>
      <c r="C20" s="25"/>
      <c r="D20" s="25"/>
      <c r="E20" s="26"/>
      <c r="F20" s="16">
        <v>3</v>
      </c>
      <c r="G20" s="17">
        <v>10.5015</v>
      </c>
      <c r="H20" s="17">
        <v>11.5284</v>
      </c>
      <c r="I20" s="17">
        <f t="shared" si="5"/>
        <v>1.0268999999999995</v>
      </c>
      <c r="J20" s="17"/>
      <c r="K20" s="17"/>
      <c r="L20" s="17"/>
      <c r="M20" s="17">
        <v>21.553999999999998</v>
      </c>
      <c r="N20" s="17">
        <f t="shared" si="6"/>
        <v>10.025599999999999</v>
      </c>
      <c r="O20" s="17"/>
      <c r="P20" s="17"/>
      <c r="Q20" s="17"/>
      <c r="R20" s="17">
        <v>24.435600000000001</v>
      </c>
      <c r="S20" s="17">
        <f t="shared" si="0"/>
        <v>2.8816000000000024</v>
      </c>
      <c r="T20" s="17"/>
      <c r="U20" s="17">
        <f t="shared" si="1"/>
        <v>1.0156040999999996</v>
      </c>
      <c r="V20" s="17"/>
      <c r="W20" s="17">
        <f t="shared" si="2"/>
        <v>10.036895899999999</v>
      </c>
      <c r="X20" s="17"/>
      <c r="Y20" s="17">
        <v>14.3239</v>
      </c>
      <c r="Z20" s="17">
        <f t="shared" si="3"/>
        <v>0.94079999999999764</v>
      </c>
      <c r="AA20" s="17">
        <v>0.97519999999999996</v>
      </c>
      <c r="AB20" s="18">
        <v>1.0404</v>
      </c>
      <c r="AC20" s="18">
        <f t="shared" si="7"/>
        <v>6.5200000000000036E-2</v>
      </c>
      <c r="AD20" s="18"/>
      <c r="AE20" s="17"/>
      <c r="AF20" s="17"/>
      <c r="AG20" s="17">
        <f t="shared" si="8"/>
        <v>1.0059999999999976</v>
      </c>
      <c r="AH20" s="17"/>
      <c r="AI20" s="17">
        <f t="shared" si="4"/>
        <v>10.046500000000002</v>
      </c>
      <c r="AJ20" s="19"/>
      <c r="AK20" s="28"/>
      <c r="AL20" s="17"/>
      <c r="AM20" s="17"/>
      <c r="AN20" s="17"/>
      <c r="AO20" s="17"/>
    </row>
    <row r="21" spans="2:41" x14ac:dyDescent="0.25">
      <c r="B21">
        <v>16</v>
      </c>
      <c r="C21" s="25"/>
      <c r="D21" s="3">
        <v>24</v>
      </c>
      <c r="E21" s="27" t="s">
        <v>104</v>
      </c>
      <c r="F21" s="4">
        <v>1</v>
      </c>
      <c r="G21" s="11">
        <v>10.5001</v>
      </c>
      <c r="H21" s="11">
        <v>11.737</v>
      </c>
      <c r="I21" s="11">
        <f t="shared" si="5"/>
        <v>1.2369000000000003</v>
      </c>
      <c r="J21" s="11">
        <f t="shared" ref="J21" si="57">AVERAGE(I21:I23)</f>
        <v>1.2061666666666664</v>
      </c>
      <c r="K21" s="11"/>
      <c r="L21" s="11"/>
      <c r="M21" s="11">
        <v>22.43</v>
      </c>
      <c r="N21" s="11">
        <f t="shared" si="6"/>
        <v>10.693</v>
      </c>
      <c r="O21" s="11">
        <f t="shared" ref="O21" si="58">AVERAGE(N21:N23)</f>
        <v>10.679</v>
      </c>
      <c r="P21" s="11"/>
      <c r="Q21" s="11"/>
      <c r="R21" s="11">
        <v>25.2928</v>
      </c>
      <c r="S21" s="11">
        <f t="shared" si="0"/>
        <v>2.8628</v>
      </c>
      <c r="T21" s="11"/>
      <c r="U21" s="11">
        <f t="shared" si="1"/>
        <v>1.2232941000000004</v>
      </c>
      <c r="V21" s="11">
        <f t="shared" ref="V21" si="59">AVERAGE(U21:U23)</f>
        <v>1.1928988333333332</v>
      </c>
      <c r="W21" s="11">
        <f t="shared" si="2"/>
        <v>10.7066059</v>
      </c>
      <c r="X21" s="11">
        <f t="shared" ref="X21" si="60">AVERAGE(W21:W23)</f>
        <v>10.692267833333332</v>
      </c>
      <c r="Y21" s="11">
        <v>14.986700000000001</v>
      </c>
      <c r="Z21" s="11">
        <f t="shared" si="3"/>
        <v>1.623800000000001</v>
      </c>
      <c r="AA21" s="11">
        <v>0.98760000000000003</v>
      </c>
      <c r="AB21" s="12">
        <v>1.0702</v>
      </c>
      <c r="AC21" s="12">
        <f t="shared" si="7"/>
        <v>8.2600000000000007E-2</v>
      </c>
      <c r="AD21" s="12"/>
      <c r="AE21" s="11"/>
      <c r="AF21" s="11"/>
      <c r="AG21" s="11">
        <f t="shared" si="8"/>
        <v>1.706400000000001</v>
      </c>
      <c r="AH21" s="11">
        <f t="shared" ref="AH21" si="61">AVERAGE(AG21:AG23)</f>
        <v>1.6864666666666659</v>
      </c>
      <c r="AI21" s="11">
        <f t="shared" si="4"/>
        <v>10.2235</v>
      </c>
      <c r="AJ21" s="13">
        <f t="shared" ref="AJ21" si="62">AVERAGE(AI21:AI23)</f>
        <v>10.198700000000001</v>
      </c>
      <c r="AK21" s="29" t="s">
        <v>40</v>
      </c>
      <c r="AL21" s="11">
        <v>0.25982510999999997</v>
      </c>
      <c r="AM21" s="11">
        <v>33.389674890000002</v>
      </c>
      <c r="AN21" s="11">
        <v>0.1653999999999988</v>
      </c>
      <c r="AO21" s="11">
        <v>33.484100000000005</v>
      </c>
    </row>
    <row r="22" spans="2:41" x14ac:dyDescent="0.25">
      <c r="B22">
        <v>17</v>
      </c>
      <c r="C22" s="25"/>
      <c r="D22" s="25">
        <v>24</v>
      </c>
      <c r="E22" s="27"/>
      <c r="F22" s="4">
        <v>2</v>
      </c>
      <c r="G22" s="11">
        <v>10.550800000000001</v>
      </c>
      <c r="H22" s="11">
        <v>11.604100000000001</v>
      </c>
      <c r="I22" s="11">
        <f t="shared" si="5"/>
        <v>1.0533000000000001</v>
      </c>
      <c r="J22" s="11">
        <f t="shared" ref="J22" si="63">STDEV(I21:I23)</f>
        <v>0.14005232355563818</v>
      </c>
      <c r="K22" s="11"/>
      <c r="L22" s="11"/>
      <c r="M22" s="11">
        <v>22.3</v>
      </c>
      <c r="N22" s="11">
        <f t="shared" si="6"/>
        <v>10.6959</v>
      </c>
      <c r="O22" s="11">
        <f t="shared" ref="O22" si="64">STDEV(N21:N23)</f>
        <v>2.679944029266303E-2</v>
      </c>
      <c r="P22" s="11"/>
      <c r="Q22" s="11"/>
      <c r="R22" s="11">
        <v>25.1813</v>
      </c>
      <c r="S22" s="11">
        <f t="shared" si="0"/>
        <v>2.8812999999999995</v>
      </c>
      <c r="T22" s="11"/>
      <c r="U22" s="11">
        <f t="shared" si="1"/>
        <v>1.0417137000000003</v>
      </c>
      <c r="V22" s="11">
        <f t="shared" ref="V22" si="65">STDEV(U21:U23)</f>
        <v>0.13851174799652613</v>
      </c>
      <c r="W22" s="11">
        <f t="shared" si="2"/>
        <v>10.707486299999999</v>
      </c>
      <c r="X22" s="11">
        <f t="shared" ref="X22" si="66">STDEV(W21:W23)</f>
        <v>2.5600493609563929E-2</v>
      </c>
      <c r="Y22" s="11">
        <v>14.8522</v>
      </c>
      <c r="Z22" s="11">
        <f t="shared" si="3"/>
        <v>1.4200999999999997</v>
      </c>
      <c r="AA22" s="11">
        <v>0.99439999999999995</v>
      </c>
      <c r="AB22" s="12">
        <v>1.0871</v>
      </c>
      <c r="AC22" s="12">
        <f t="shared" si="7"/>
        <v>9.2700000000000005E-2</v>
      </c>
      <c r="AD22" s="12"/>
      <c r="AE22" s="11"/>
      <c r="AF22" s="11"/>
      <c r="AG22" s="11">
        <f t="shared" si="8"/>
        <v>1.5127999999999997</v>
      </c>
      <c r="AH22" s="11">
        <f t="shared" ref="AH22" si="67">STDEV(AG21:AG23)</f>
        <v>0.16460769524336613</v>
      </c>
      <c r="AI22" s="11">
        <f t="shared" si="4"/>
        <v>10.2364</v>
      </c>
      <c r="AJ22" s="13">
        <f t="shared" ref="AJ22" si="68">STDEV(AI21:AI23)</f>
        <v>5.4509540449354688E-2</v>
      </c>
      <c r="AK22" s="29"/>
      <c r="AL22" s="11">
        <v>1.2332333908725422E-2</v>
      </c>
      <c r="AM22" s="11">
        <v>0.14654924005479156</v>
      </c>
      <c r="AN22" s="11">
        <v>3.0097840454090963E-2</v>
      </c>
      <c r="AO22" s="11">
        <v>0.17553805855141383</v>
      </c>
    </row>
    <row r="23" spans="2:41" x14ac:dyDescent="0.25">
      <c r="B23">
        <v>18</v>
      </c>
      <c r="C23" s="25"/>
      <c r="D23" s="25"/>
      <c r="E23" s="27"/>
      <c r="F23" s="4">
        <v>3</v>
      </c>
      <c r="G23" s="11">
        <v>10.554600000000001</v>
      </c>
      <c r="H23" s="11">
        <v>11.882899999999999</v>
      </c>
      <c r="I23" s="11">
        <f t="shared" si="5"/>
        <v>1.3282999999999987</v>
      </c>
      <c r="J23" s="11"/>
      <c r="K23" s="11"/>
      <c r="L23" s="11"/>
      <c r="M23" s="11">
        <v>22.530999999999999</v>
      </c>
      <c r="N23" s="11">
        <f t="shared" si="6"/>
        <v>10.648099999999999</v>
      </c>
      <c r="O23" s="11"/>
      <c r="P23" s="11"/>
      <c r="Q23" s="11"/>
      <c r="R23" s="11">
        <v>25.411100000000001</v>
      </c>
      <c r="S23" s="11">
        <f t="shared" si="0"/>
        <v>2.8801000000000023</v>
      </c>
      <c r="T23" s="11"/>
      <c r="U23" s="11">
        <f t="shared" si="1"/>
        <v>1.3136886999999988</v>
      </c>
      <c r="V23" s="11"/>
      <c r="W23" s="11">
        <f t="shared" si="2"/>
        <v>10.6627113</v>
      </c>
      <c r="X23" s="11"/>
      <c r="Y23" s="11">
        <v>15.2105</v>
      </c>
      <c r="Z23" s="11">
        <f t="shared" si="3"/>
        <v>1.7757999999999967</v>
      </c>
      <c r="AA23" s="11">
        <v>0.94020000000000004</v>
      </c>
      <c r="AB23" s="12">
        <v>1.0045999999999999</v>
      </c>
      <c r="AC23" s="12">
        <f t="shared" si="7"/>
        <v>6.4399999999999902E-2</v>
      </c>
      <c r="AD23" s="12"/>
      <c r="AE23" s="11"/>
      <c r="AF23" s="11"/>
      <c r="AG23" s="11">
        <f t="shared" si="8"/>
        <v>1.8401999999999967</v>
      </c>
      <c r="AH23" s="11"/>
      <c r="AI23" s="11">
        <f t="shared" si="4"/>
        <v>10.136200000000002</v>
      </c>
      <c r="AJ23" s="13"/>
      <c r="AK23" s="29"/>
      <c r="AL23" s="11"/>
      <c r="AM23" s="11"/>
      <c r="AN23" s="11"/>
      <c r="AO23" s="11"/>
    </row>
    <row r="24" spans="2:41" ht="15" customHeight="1" x14ac:dyDescent="0.25">
      <c r="B24">
        <v>19</v>
      </c>
      <c r="C24" s="25"/>
      <c r="D24" s="25"/>
      <c r="E24" s="26" t="s">
        <v>45</v>
      </c>
      <c r="F24" s="16">
        <v>1</v>
      </c>
      <c r="G24" s="17">
        <v>10.552300000000001</v>
      </c>
      <c r="H24" s="17">
        <v>11.599500000000001</v>
      </c>
      <c r="I24" s="17">
        <f t="shared" si="5"/>
        <v>1.0472000000000001</v>
      </c>
      <c r="J24" s="17">
        <f t="shared" ref="J24" si="69">AVERAGE(I24:I26)</f>
        <v>1.0959666666666668</v>
      </c>
      <c r="K24" s="17"/>
      <c r="L24" s="17"/>
      <c r="M24" s="17">
        <v>22.140999999999998</v>
      </c>
      <c r="N24" s="17">
        <f t="shared" si="6"/>
        <v>10.541499999999997</v>
      </c>
      <c r="O24" s="17">
        <f t="shared" ref="O24" si="70">AVERAGE(N24:N26)</f>
        <v>10.532733333333331</v>
      </c>
      <c r="P24" s="17"/>
      <c r="Q24" s="17"/>
      <c r="R24" s="17">
        <v>25.017299999999999</v>
      </c>
      <c r="S24" s="17">
        <f t="shared" si="0"/>
        <v>2.8763000000000005</v>
      </c>
      <c r="T24" s="17"/>
      <c r="U24" s="17">
        <f t="shared" si="1"/>
        <v>1.0356808000000002</v>
      </c>
      <c r="V24" s="17">
        <f t="shared" ref="V24" si="71">AVERAGE(U24:U26)</f>
        <v>1.0839110333333337</v>
      </c>
      <c r="W24" s="17">
        <f t="shared" si="2"/>
        <v>10.553019199999998</v>
      </c>
      <c r="X24" s="17">
        <f t="shared" ref="X24" si="72">AVERAGE(W24:W26)</f>
        <v>10.544788966666664</v>
      </c>
      <c r="Y24" s="17">
        <v>13.8406</v>
      </c>
      <c r="Z24" s="17">
        <f t="shared" si="3"/>
        <v>0.41199999999999903</v>
      </c>
      <c r="AA24" s="17">
        <v>0.99450000000000005</v>
      </c>
      <c r="AB24" s="18">
        <v>1.3660000000000001</v>
      </c>
      <c r="AC24" s="18">
        <f t="shared" si="7"/>
        <v>0.37150000000000005</v>
      </c>
      <c r="AD24" s="18"/>
      <c r="AE24" s="17"/>
      <c r="AF24" s="17"/>
      <c r="AG24" s="17">
        <f t="shared" si="8"/>
        <v>0.78349999999999909</v>
      </c>
      <c r="AH24" s="17">
        <f t="shared" ref="AH24" si="73">AVERAGE(AG24:AG26)</f>
        <v>0.84686666666666588</v>
      </c>
      <c r="AI24" s="17">
        <f t="shared" si="4"/>
        <v>10.805199999999999</v>
      </c>
      <c r="AJ24" s="19">
        <f t="shared" ref="AJ24" si="74">AVERAGE(AI24:AI26)</f>
        <v>10.781833333333333</v>
      </c>
      <c r="AK24" s="28" t="s">
        <v>41</v>
      </c>
      <c r="AL24" s="17">
        <v>0.2659366233333334</v>
      </c>
      <c r="AM24" s="17">
        <v>33.419130043333332</v>
      </c>
      <c r="AN24" s="17">
        <v>0.17999999999999972</v>
      </c>
      <c r="AO24" s="17">
        <v>33.505066666666671</v>
      </c>
    </row>
    <row r="25" spans="2:41" x14ac:dyDescent="0.25">
      <c r="B25">
        <v>20</v>
      </c>
      <c r="C25" s="25"/>
      <c r="D25" s="25"/>
      <c r="E25" s="26"/>
      <c r="F25" s="16">
        <v>2</v>
      </c>
      <c r="G25" s="17">
        <v>10.4579</v>
      </c>
      <c r="H25" s="17">
        <v>11.556900000000001</v>
      </c>
      <c r="I25" s="17">
        <f t="shared" si="5"/>
        <v>1.0990000000000002</v>
      </c>
      <c r="J25" s="17">
        <f t="shared" ref="J25" si="75">STDEV(I24:I26)</f>
        <v>4.7322968348713447E-2</v>
      </c>
      <c r="K25" s="17"/>
      <c r="L25" s="17"/>
      <c r="M25" s="17">
        <v>22.094899999999999</v>
      </c>
      <c r="N25" s="17">
        <f t="shared" si="6"/>
        <v>10.537999999999998</v>
      </c>
      <c r="O25" s="17">
        <f t="shared" ref="O25" si="76">STDEV(N24:N26)</f>
        <v>1.2278572121110666E-2</v>
      </c>
      <c r="P25" s="17"/>
      <c r="Q25" s="17"/>
      <c r="R25" s="17">
        <v>24.9849</v>
      </c>
      <c r="S25" s="17">
        <f t="shared" si="0"/>
        <v>2.8900000000000006</v>
      </c>
      <c r="T25" s="17"/>
      <c r="U25" s="17">
        <f t="shared" si="1"/>
        <v>1.0869110000000002</v>
      </c>
      <c r="V25" s="17">
        <f t="shared" ref="V25" si="77">STDEV(U24:U26)</f>
        <v>4.6802415696877667E-2</v>
      </c>
      <c r="W25" s="17">
        <f t="shared" si="2"/>
        <v>10.550088999999998</v>
      </c>
      <c r="X25" s="17">
        <f t="shared" ref="X25" si="78">STDEV(W24:W26)</f>
        <v>1.1808793548170934E-2</v>
      </c>
      <c r="Y25" s="17">
        <v>13.8283</v>
      </c>
      <c r="Z25" s="17">
        <f t="shared" si="3"/>
        <v>0.48039999999999949</v>
      </c>
      <c r="AA25" s="17">
        <v>0.95109999999999995</v>
      </c>
      <c r="AB25" s="18">
        <v>1.3032999999999999</v>
      </c>
      <c r="AC25" s="18">
        <f t="shared" si="7"/>
        <v>0.35219999999999996</v>
      </c>
      <c r="AD25" s="18"/>
      <c r="AE25" s="17"/>
      <c r="AF25" s="17"/>
      <c r="AG25" s="17">
        <f t="shared" si="8"/>
        <v>0.83259999999999945</v>
      </c>
      <c r="AH25" s="17">
        <f t="shared" ref="AH25" si="79">STDEV(AG24:AG26)</f>
        <v>7.1574460063163287E-2</v>
      </c>
      <c r="AI25" s="17">
        <f t="shared" si="4"/>
        <v>10.804399999999999</v>
      </c>
      <c r="AJ25" s="19">
        <f t="shared" ref="AJ25" si="80">STDEV(AI24:AI26)</f>
        <v>3.9781444585803336E-2</v>
      </c>
      <c r="AK25" s="28"/>
      <c r="AL25" s="17">
        <v>1.7537509582498671E-2</v>
      </c>
      <c r="AM25" s="17">
        <v>0.24626325720325498</v>
      </c>
      <c r="AN25" s="17">
        <v>1.6010309178777129E-2</v>
      </c>
      <c r="AO25" s="17">
        <v>0.25348681096525261</v>
      </c>
    </row>
    <row r="26" spans="2:41" x14ac:dyDescent="0.25">
      <c r="B26">
        <v>21</v>
      </c>
      <c r="C26" s="25"/>
      <c r="D26" s="25"/>
      <c r="E26" s="26"/>
      <c r="F26" s="16">
        <v>3</v>
      </c>
      <c r="G26" s="17">
        <v>10.459099999999999</v>
      </c>
      <c r="H26" s="17">
        <v>11.6008</v>
      </c>
      <c r="I26" s="17">
        <f t="shared" si="5"/>
        <v>1.1417000000000002</v>
      </c>
      <c r="J26" s="17"/>
      <c r="K26" s="17"/>
      <c r="L26" s="17"/>
      <c r="M26" s="17">
        <v>22.119499999999999</v>
      </c>
      <c r="N26" s="17">
        <f t="shared" si="6"/>
        <v>10.518699999999999</v>
      </c>
      <c r="O26" s="17"/>
      <c r="P26" s="17"/>
      <c r="Q26" s="17"/>
      <c r="R26" s="17">
        <v>25</v>
      </c>
      <c r="S26" s="17">
        <f t="shared" si="0"/>
        <v>2.8805000000000014</v>
      </c>
      <c r="T26" s="17"/>
      <c r="U26" s="17">
        <f t="shared" si="1"/>
        <v>1.1291413000000003</v>
      </c>
      <c r="V26" s="17"/>
      <c r="W26" s="17">
        <f t="shared" si="2"/>
        <v>10.531258699999999</v>
      </c>
      <c r="X26" s="17"/>
      <c r="Y26" s="17">
        <v>13.8909</v>
      </c>
      <c r="Z26" s="17">
        <f t="shared" si="3"/>
        <v>0.55129999999999946</v>
      </c>
      <c r="AA26" s="17">
        <v>0.94989999999999997</v>
      </c>
      <c r="AB26" s="18">
        <v>1.3230999999999999</v>
      </c>
      <c r="AC26" s="18">
        <f t="shared" si="7"/>
        <v>0.37319999999999998</v>
      </c>
      <c r="AD26" s="18"/>
      <c r="AE26" s="17"/>
      <c r="AF26" s="17"/>
      <c r="AG26" s="17">
        <f t="shared" si="8"/>
        <v>0.92449999999999943</v>
      </c>
      <c r="AH26" s="17"/>
      <c r="AI26" s="17">
        <f t="shared" si="4"/>
        <v>10.735899999999999</v>
      </c>
      <c r="AJ26" s="19"/>
      <c r="AK26" s="28"/>
      <c r="AL26" s="17"/>
      <c r="AM26" s="17"/>
      <c r="AN26" s="17"/>
      <c r="AO26" s="17"/>
    </row>
    <row r="27" spans="2:41" x14ac:dyDescent="0.25">
      <c r="B27">
        <v>22</v>
      </c>
      <c r="C27" s="25"/>
      <c r="D27" s="25"/>
      <c r="E27" s="27" t="s">
        <v>46</v>
      </c>
      <c r="F27" s="4">
        <v>1</v>
      </c>
      <c r="G27" s="11">
        <v>10.5024</v>
      </c>
      <c r="H27" s="11">
        <v>11.970599999999999</v>
      </c>
      <c r="I27" s="11">
        <f t="shared" si="5"/>
        <v>1.4681999999999995</v>
      </c>
      <c r="J27" s="11">
        <f t="shared" ref="J27" si="81">AVERAGE(I27:I29)</f>
        <v>1.2588999999999999</v>
      </c>
      <c r="K27" s="11"/>
      <c r="L27" s="11"/>
      <c r="M27" s="11">
        <v>22.671500000000002</v>
      </c>
      <c r="N27" s="11">
        <f t="shared" si="6"/>
        <v>10.700900000000003</v>
      </c>
      <c r="O27" s="11">
        <f t="shared" ref="O27" si="82">AVERAGE(N27:N29)</f>
        <v>10.696166666666665</v>
      </c>
      <c r="P27" s="11"/>
      <c r="Q27" s="11"/>
      <c r="R27" s="11">
        <v>25.567</v>
      </c>
      <c r="S27" s="11">
        <f t="shared" si="0"/>
        <v>2.8954999999999984</v>
      </c>
      <c r="T27" s="11"/>
      <c r="U27" s="11">
        <f t="shared" si="1"/>
        <v>1.4520497999999995</v>
      </c>
      <c r="V27" s="11">
        <f t="shared" ref="V27" si="83">AVERAGE(U27:U29)</f>
        <v>1.2450520999999999</v>
      </c>
      <c r="W27" s="11">
        <f t="shared" si="2"/>
        <v>10.717050200000003</v>
      </c>
      <c r="X27" s="11">
        <f t="shared" ref="X27" si="84">AVERAGE(W27:W29)</f>
        <v>10.710014566666667</v>
      </c>
      <c r="Y27" s="11">
        <v>14.6846</v>
      </c>
      <c r="Z27" s="11">
        <f t="shared" si="3"/>
        <v>1.2867000000000015</v>
      </c>
      <c r="AA27" s="11">
        <v>0.9728</v>
      </c>
      <c r="AB27" s="12">
        <v>1.4149</v>
      </c>
      <c r="AC27" s="12">
        <f t="shared" si="7"/>
        <v>0.44210000000000005</v>
      </c>
      <c r="AD27" s="12"/>
      <c r="AE27" s="11"/>
      <c r="AF27" s="11"/>
      <c r="AG27" s="11">
        <f t="shared" si="8"/>
        <v>1.7288000000000014</v>
      </c>
      <c r="AH27" s="11">
        <f t="shared" ref="AH27" si="85">AVERAGE(AG27:AG29)</f>
        <v>1.3184</v>
      </c>
      <c r="AI27" s="11">
        <f t="shared" si="4"/>
        <v>10.440300000000001</v>
      </c>
      <c r="AJ27" s="13">
        <f t="shared" ref="AJ27" si="86">AVERAGE(AI27:AI29)</f>
        <v>10.636666666666667</v>
      </c>
      <c r="AK27" s="29" t="s">
        <v>42</v>
      </c>
      <c r="AL27" s="11">
        <v>0.24635808000000003</v>
      </c>
      <c r="AM27" s="11">
        <v>33.223608586666671</v>
      </c>
      <c r="AN27" s="11">
        <v>0.15240000000000187</v>
      </c>
      <c r="AO27" s="11">
        <v>33.317566666666664</v>
      </c>
    </row>
    <row r="28" spans="2:41" x14ac:dyDescent="0.25">
      <c r="B28">
        <v>23</v>
      </c>
      <c r="C28" s="25"/>
      <c r="D28" s="25"/>
      <c r="E28" s="27"/>
      <c r="F28" s="4">
        <v>2</v>
      </c>
      <c r="G28" s="11">
        <v>10.4902</v>
      </c>
      <c r="H28" s="11">
        <v>11.6157</v>
      </c>
      <c r="I28" s="11">
        <f t="shared" si="5"/>
        <v>1.1255000000000006</v>
      </c>
      <c r="J28" s="11">
        <f t="shared" ref="J28" si="87">STDEV(I27:I29)</f>
        <v>0.18352501191935577</v>
      </c>
      <c r="K28" s="11"/>
      <c r="L28" s="11"/>
      <c r="M28" s="11">
        <v>22.295999999999999</v>
      </c>
      <c r="N28" s="11">
        <f t="shared" si="6"/>
        <v>10.680299999999999</v>
      </c>
      <c r="O28" s="11">
        <f t="shared" ref="O28" si="88">STDEV(N27:N29)</f>
        <v>1.410862620290726E-2</v>
      </c>
      <c r="P28" s="11"/>
      <c r="Q28" s="11"/>
      <c r="R28" s="11">
        <v>25.178000000000001</v>
      </c>
      <c r="S28" s="11">
        <f t="shared" si="0"/>
        <v>2.8820000000000014</v>
      </c>
      <c r="T28" s="11"/>
      <c r="U28" s="11">
        <f t="shared" si="1"/>
        <v>1.1131195000000007</v>
      </c>
      <c r="V28" s="11">
        <f t="shared" ref="V28" si="89">STDEV(U27:U29)</f>
        <v>0.18150623678824374</v>
      </c>
      <c r="W28" s="11">
        <f t="shared" si="2"/>
        <v>10.692680499999998</v>
      </c>
      <c r="X28" s="11">
        <f t="shared" ref="X28" si="90">STDEV(W27:W29)</f>
        <v>1.5100128024734672E-2</v>
      </c>
      <c r="Y28" s="11">
        <v>14.111700000000001</v>
      </c>
      <c r="Z28" s="11">
        <f t="shared" si="3"/>
        <v>0.7394999999999996</v>
      </c>
      <c r="AA28" s="11">
        <v>1.0049999999999999</v>
      </c>
      <c r="AB28" s="12">
        <v>1.3635999999999999</v>
      </c>
      <c r="AC28" s="12">
        <f t="shared" si="7"/>
        <v>0.35860000000000003</v>
      </c>
      <c r="AD28" s="12"/>
      <c r="AE28" s="11"/>
      <c r="AF28" s="11"/>
      <c r="AG28" s="11">
        <f t="shared" si="8"/>
        <v>1.0980999999999996</v>
      </c>
      <c r="AH28" s="11">
        <f t="shared" ref="AH28" si="91">STDEV(AG27:AG29)</f>
        <v>0.35573744531606627</v>
      </c>
      <c r="AI28" s="11">
        <f t="shared" si="4"/>
        <v>10.707699999999999</v>
      </c>
      <c r="AJ28" s="13">
        <f t="shared" ref="AJ28" si="92">STDEV(AI27:AI29)</f>
        <v>0.17221214630023404</v>
      </c>
      <c r="AK28" s="29"/>
      <c r="AL28" s="11">
        <v>1.8602721680988029E-2</v>
      </c>
      <c r="AM28" s="11">
        <v>0.26758562915499118</v>
      </c>
      <c r="AN28" s="11">
        <v>1.6115830726334834E-2</v>
      </c>
      <c r="AO28" s="11">
        <v>0.28033116725282864</v>
      </c>
    </row>
    <row r="29" spans="2:41" x14ac:dyDescent="0.25">
      <c r="B29">
        <v>24</v>
      </c>
      <c r="C29" s="25"/>
      <c r="D29" s="25"/>
      <c r="E29" s="27"/>
      <c r="F29" s="4">
        <v>3</v>
      </c>
      <c r="G29" s="11">
        <v>10.495699999999999</v>
      </c>
      <c r="H29" s="11">
        <v>11.678699999999999</v>
      </c>
      <c r="I29" s="11">
        <f t="shared" si="5"/>
        <v>1.1829999999999998</v>
      </c>
      <c r="J29" s="11"/>
      <c r="K29" s="11"/>
      <c r="L29" s="11"/>
      <c r="M29" s="11">
        <v>22.385999999999999</v>
      </c>
      <c r="N29" s="11">
        <f t="shared" si="6"/>
        <v>10.7073</v>
      </c>
      <c r="O29" s="11"/>
      <c r="P29" s="11"/>
      <c r="Q29" s="11"/>
      <c r="R29" s="11">
        <v>25.2651</v>
      </c>
      <c r="S29" s="11">
        <f t="shared" si="0"/>
        <v>2.8791000000000011</v>
      </c>
      <c r="T29" s="11"/>
      <c r="U29" s="11">
        <f t="shared" si="1"/>
        <v>1.1699869999999999</v>
      </c>
      <c r="V29" s="11"/>
      <c r="W29" s="11">
        <f t="shared" si="2"/>
        <v>10.720312999999999</v>
      </c>
      <c r="X29" s="11"/>
      <c r="Y29" s="11">
        <v>14.1572</v>
      </c>
      <c r="Z29" s="11">
        <f t="shared" si="3"/>
        <v>0.7823999999999991</v>
      </c>
      <c r="AA29" s="11">
        <v>1.0057</v>
      </c>
      <c r="AB29" s="12">
        <v>1.3515999999999999</v>
      </c>
      <c r="AC29" s="12">
        <f t="shared" si="7"/>
        <v>0.34589999999999987</v>
      </c>
      <c r="AD29" s="12"/>
      <c r="AE29" s="11"/>
      <c r="AF29" s="11"/>
      <c r="AG29" s="11">
        <f t="shared" si="8"/>
        <v>1.128299999999999</v>
      </c>
      <c r="AH29" s="11"/>
      <c r="AI29" s="11">
        <f t="shared" si="4"/>
        <v>10.762</v>
      </c>
      <c r="AJ29" s="13"/>
      <c r="AK29" s="29"/>
      <c r="AL29" s="11"/>
      <c r="AM29" s="11"/>
      <c r="AN29" s="11"/>
      <c r="AO29" s="11"/>
    </row>
    <row r="30" spans="2:41" x14ac:dyDescent="0.25">
      <c r="B30">
        <v>25</v>
      </c>
      <c r="C30" s="25"/>
      <c r="D30" s="25"/>
      <c r="E30" s="26" t="s">
        <v>47</v>
      </c>
      <c r="F30" s="16">
        <v>1</v>
      </c>
      <c r="G30" s="17">
        <v>10.4192</v>
      </c>
      <c r="H30" s="17">
        <v>11.8673</v>
      </c>
      <c r="I30" s="17">
        <f t="shared" si="5"/>
        <v>1.4481000000000002</v>
      </c>
      <c r="J30" s="17">
        <f t="shared" ref="J30" si="93">AVERAGE(I30:I32)</f>
        <v>1.3768</v>
      </c>
      <c r="K30" s="17"/>
      <c r="L30" s="17"/>
      <c r="M30" s="17">
        <v>22.381699999999999</v>
      </c>
      <c r="N30" s="17">
        <f t="shared" si="6"/>
        <v>10.514399999999998</v>
      </c>
      <c r="O30" s="17">
        <f t="shared" ref="O30" si="94">AVERAGE(N30:N32)</f>
        <v>10.543833333333334</v>
      </c>
      <c r="P30" s="17"/>
      <c r="Q30" s="17"/>
      <c r="R30" s="17">
        <v>25.280999999999999</v>
      </c>
      <c r="S30" s="17">
        <f t="shared" si="0"/>
        <v>2.8993000000000002</v>
      </c>
      <c r="T30" s="17"/>
      <c r="U30" s="17">
        <f t="shared" si="1"/>
        <v>1.4321709</v>
      </c>
      <c r="V30" s="17">
        <f t="shared" ref="V30" si="95">AVERAGE(U30:U32)</f>
        <v>1.3616552000000002</v>
      </c>
      <c r="W30" s="17">
        <f t="shared" si="2"/>
        <v>10.530329099999998</v>
      </c>
      <c r="X30" s="17">
        <f t="shared" ref="X30" si="96">AVERAGE(W30:W32)</f>
        <v>10.558978133333332</v>
      </c>
      <c r="Y30" s="17">
        <v>16.120200000000001</v>
      </c>
      <c r="Z30" s="17">
        <f t="shared" si="3"/>
        <v>2.8017000000000003</v>
      </c>
      <c r="AA30" s="17">
        <v>0.99390000000000001</v>
      </c>
      <c r="AB30" s="18">
        <v>1.3829</v>
      </c>
      <c r="AC30" s="18">
        <f t="shared" si="7"/>
        <v>0.38900000000000001</v>
      </c>
      <c r="AD30" s="18"/>
      <c r="AE30" s="17"/>
      <c r="AF30" s="17"/>
      <c r="AG30" s="17">
        <f t="shared" si="8"/>
        <v>3.1907000000000005</v>
      </c>
      <c r="AH30" s="17">
        <f t="shared" ref="AH30" si="97">AVERAGE(AG30:AG32)</f>
        <v>3.1567999999999992</v>
      </c>
      <c r="AI30" s="17">
        <f t="shared" si="4"/>
        <v>8.7717999999999989</v>
      </c>
      <c r="AJ30" s="19">
        <f t="shared" ref="AJ30" si="98">AVERAGE(AI30:AI32)</f>
        <v>8.7638333333333325</v>
      </c>
      <c r="AK30" s="28" t="s">
        <v>43</v>
      </c>
      <c r="AL30" s="17">
        <v>0.26964340000000003</v>
      </c>
      <c r="AM30" s="17">
        <v>33.634223266666666</v>
      </c>
      <c r="AN30" s="17">
        <v>0.17030000000000042</v>
      </c>
      <c r="AO30" s="17">
        <v>33.733566666666668</v>
      </c>
    </row>
    <row r="31" spans="2:41" x14ac:dyDescent="0.25">
      <c r="B31">
        <v>26</v>
      </c>
      <c r="C31" s="25"/>
      <c r="D31" s="25"/>
      <c r="E31" s="26"/>
      <c r="F31" s="16">
        <v>2</v>
      </c>
      <c r="G31" s="17">
        <v>10.474</v>
      </c>
      <c r="H31" s="17">
        <v>11.9711</v>
      </c>
      <c r="I31" s="17">
        <f t="shared" si="5"/>
        <v>1.4970999999999997</v>
      </c>
      <c r="J31" s="17">
        <f t="shared" ref="J31" si="99">STDEV(I30:I32)</f>
        <v>0.16772945477762682</v>
      </c>
      <c r="K31" s="17"/>
      <c r="L31" s="17"/>
      <c r="M31" s="17">
        <v>22.4725</v>
      </c>
      <c r="N31" s="17">
        <f t="shared" si="6"/>
        <v>10.5014</v>
      </c>
      <c r="O31" s="17">
        <f t="shared" ref="O31" si="100">STDEV(N30:N32)</f>
        <v>6.2576859407718705E-2</v>
      </c>
      <c r="P31" s="17"/>
      <c r="Q31" s="17"/>
      <c r="R31" s="17">
        <v>25.363900000000001</v>
      </c>
      <c r="S31" s="17">
        <f t="shared" si="0"/>
        <v>2.8914000000000009</v>
      </c>
      <c r="T31" s="17"/>
      <c r="U31" s="17">
        <f t="shared" si="1"/>
        <v>1.4806318999999997</v>
      </c>
      <c r="V31" s="17">
        <f t="shared" ref="V31" si="101">STDEV(U30:U32)</f>
        <v>0.16588443077507284</v>
      </c>
      <c r="W31" s="17">
        <f t="shared" si="2"/>
        <v>10.517868099999999</v>
      </c>
      <c r="X31" s="17">
        <f t="shared" ref="X31" si="102">STDEV(W30:W32)</f>
        <v>6.0733554703338501E-2</v>
      </c>
      <c r="Y31" s="17">
        <v>16.398199999999999</v>
      </c>
      <c r="Z31" s="17">
        <f t="shared" si="3"/>
        <v>3.0327999999999982</v>
      </c>
      <c r="AA31" s="17">
        <v>0.96640000000000004</v>
      </c>
      <c r="AB31" s="18">
        <v>1.3664000000000001</v>
      </c>
      <c r="AC31" s="18">
        <f t="shared" si="7"/>
        <v>0.4</v>
      </c>
      <c r="AD31" s="18"/>
      <c r="AE31" s="17"/>
      <c r="AF31" s="17"/>
      <c r="AG31" s="17">
        <f t="shared" si="8"/>
        <v>3.4327999999999981</v>
      </c>
      <c r="AH31" s="17">
        <f t="shared" ref="AH31" si="103">STDEV(AG30:AG32)</f>
        <v>0.29441740777338504</v>
      </c>
      <c r="AI31" s="17">
        <f t="shared" si="4"/>
        <v>8.5657000000000014</v>
      </c>
      <c r="AJ31" s="19">
        <f t="shared" ref="AJ31" si="104">STDEV(AI30:AI32)</f>
        <v>0.19427254909876784</v>
      </c>
      <c r="AK31" s="28"/>
      <c r="AL31" s="17">
        <v>1.5915245845795224E-2</v>
      </c>
      <c r="AM31" s="17">
        <v>0.25372801368525522</v>
      </c>
      <c r="AN31" s="17">
        <v>1.4961283367409319E-2</v>
      </c>
      <c r="AO31" s="17">
        <v>0.27153862217616659</v>
      </c>
    </row>
    <row r="32" spans="2:41" x14ac:dyDescent="0.25">
      <c r="B32">
        <v>27</v>
      </c>
      <c r="C32" s="25"/>
      <c r="D32" s="25"/>
      <c r="E32" s="26"/>
      <c r="F32" s="16">
        <v>3</v>
      </c>
      <c r="G32" s="17">
        <v>10.4185</v>
      </c>
      <c r="H32" s="17">
        <v>11.6037</v>
      </c>
      <c r="I32" s="17">
        <f t="shared" si="5"/>
        <v>1.1852</v>
      </c>
      <c r="J32" s="17"/>
      <c r="K32" s="17"/>
      <c r="L32" s="17"/>
      <c r="M32" s="17">
        <v>22.2194</v>
      </c>
      <c r="N32" s="17">
        <f t="shared" si="6"/>
        <v>10.6157</v>
      </c>
      <c r="O32" s="17"/>
      <c r="P32" s="17"/>
      <c r="Q32" s="17"/>
      <c r="R32" s="17">
        <v>25.109500000000001</v>
      </c>
      <c r="S32" s="17">
        <f t="shared" si="0"/>
        <v>2.8901000000000003</v>
      </c>
      <c r="T32" s="17"/>
      <c r="U32" s="17">
        <f t="shared" si="1"/>
        <v>1.1721628000000002</v>
      </c>
      <c r="V32" s="17"/>
      <c r="W32" s="17">
        <f t="shared" si="2"/>
        <v>10.6287372</v>
      </c>
      <c r="X32" s="17"/>
      <c r="Y32" s="17">
        <v>15.664099999999999</v>
      </c>
      <c r="Z32" s="17">
        <f t="shared" si="3"/>
        <v>2.3554999999999993</v>
      </c>
      <c r="AA32" s="17">
        <v>0.98839999999999995</v>
      </c>
      <c r="AB32" s="18">
        <v>1.4798</v>
      </c>
      <c r="AC32" s="18">
        <f t="shared" si="7"/>
        <v>0.49140000000000006</v>
      </c>
      <c r="AD32" s="18"/>
      <c r="AE32" s="17"/>
      <c r="AF32" s="17"/>
      <c r="AG32" s="17">
        <f t="shared" si="8"/>
        <v>2.8468999999999993</v>
      </c>
      <c r="AH32" s="17"/>
      <c r="AI32" s="17">
        <f t="shared" si="4"/>
        <v>8.9540000000000006</v>
      </c>
      <c r="AJ32" s="19"/>
      <c r="AK32" s="28"/>
      <c r="AL32" s="17"/>
      <c r="AM32" s="17"/>
      <c r="AN32" s="17"/>
      <c r="AO32" s="17"/>
    </row>
    <row r="33" spans="2:41" x14ac:dyDescent="0.25">
      <c r="B33">
        <v>28</v>
      </c>
      <c r="C33" s="25"/>
      <c r="D33" s="25"/>
      <c r="E33" s="27" t="s">
        <v>105</v>
      </c>
      <c r="F33" s="4">
        <v>1</v>
      </c>
      <c r="G33" s="11">
        <v>10.4429</v>
      </c>
      <c r="H33" s="11">
        <v>11.6713</v>
      </c>
      <c r="I33" s="11">
        <f t="shared" si="5"/>
        <v>1.2284000000000006</v>
      </c>
      <c r="J33" s="11">
        <f t="shared" ref="J33" si="105">AVERAGE(I33:I35)</f>
        <v>1.2995000000000001</v>
      </c>
      <c r="K33" s="11"/>
      <c r="L33" s="11"/>
      <c r="M33" s="11">
        <v>21.699200000000001</v>
      </c>
      <c r="N33" s="11">
        <f t="shared" si="6"/>
        <v>10.027900000000001</v>
      </c>
      <c r="O33" s="11">
        <f t="shared" ref="O33" si="106">AVERAGE(N33:N35)</f>
        <v>10.0512</v>
      </c>
      <c r="P33" s="11"/>
      <c r="Q33" s="11"/>
      <c r="R33" s="11">
        <v>24.595099999999999</v>
      </c>
      <c r="S33" s="11">
        <f t="shared" si="0"/>
        <v>2.8958999999999975</v>
      </c>
      <c r="T33" s="11"/>
      <c r="U33" s="11">
        <f t="shared" si="1"/>
        <v>1.2148876000000006</v>
      </c>
      <c r="V33" s="11">
        <f t="shared" ref="V33" si="107">AVERAGE(U33:U35)</f>
        <v>1.2852055000000002</v>
      </c>
      <c r="W33" s="11">
        <f t="shared" si="2"/>
        <v>10.0414124</v>
      </c>
      <c r="X33" s="11">
        <f t="shared" ref="X33" si="108">AVERAGE(W33:W35)</f>
        <v>10.0654945</v>
      </c>
      <c r="Y33" s="11">
        <v>14.414199999999999</v>
      </c>
      <c r="Z33" s="11">
        <f t="shared" si="3"/>
        <v>1.0754000000000019</v>
      </c>
      <c r="AA33" s="11">
        <v>0.95169999999999999</v>
      </c>
      <c r="AB33" s="12">
        <v>0.97970000000000002</v>
      </c>
      <c r="AC33" s="12">
        <f t="shared" si="7"/>
        <v>2.8000000000000025E-2</v>
      </c>
      <c r="AD33" s="12"/>
      <c r="AE33" s="11"/>
      <c r="AF33" s="11"/>
      <c r="AG33" s="11">
        <f t="shared" si="8"/>
        <v>1.1034000000000019</v>
      </c>
      <c r="AH33" s="11">
        <f t="shared" ref="AH33" si="109">AVERAGE(AG33:AG35)</f>
        <v>1.2147999999999988</v>
      </c>
      <c r="AI33" s="11">
        <f t="shared" si="4"/>
        <v>10.152899999999999</v>
      </c>
      <c r="AJ33" s="13">
        <f t="shared" ref="AJ33" si="110">AVERAGE(AI33:AI35)</f>
        <v>10.135900000000001</v>
      </c>
      <c r="AK33" s="29" t="s">
        <v>44</v>
      </c>
      <c r="AL33" s="11">
        <v>0.25816223333333338</v>
      </c>
      <c r="AM33" s="11">
        <v>33.124604433333332</v>
      </c>
      <c r="AN33" s="11">
        <v>0.13876666666666834</v>
      </c>
      <c r="AO33" s="11">
        <v>33.244</v>
      </c>
    </row>
    <row r="34" spans="2:41" x14ac:dyDescent="0.25">
      <c r="B34">
        <v>29</v>
      </c>
      <c r="C34" s="25"/>
      <c r="D34" s="25"/>
      <c r="E34" s="27"/>
      <c r="F34" s="4">
        <v>2</v>
      </c>
      <c r="G34" s="11">
        <v>10.554500000000001</v>
      </c>
      <c r="H34" s="11">
        <v>11.728</v>
      </c>
      <c r="I34" s="11">
        <f t="shared" si="5"/>
        <v>1.1734999999999989</v>
      </c>
      <c r="J34" s="11">
        <f t="shared" ref="J34" si="111">STDEV(I33:I35)</f>
        <v>0.17288669700124354</v>
      </c>
      <c r="K34" s="11"/>
      <c r="L34" s="11"/>
      <c r="M34" s="11">
        <v>21.7684</v>
      </c>
      <c r="N34" s="11">
        <f t="shared" si="6"/>
        <v>10.0404</v>
      </c>
      <c r="O34" s="11">
        <f t="shared" ref="O34" si="112">STDEV(N33:N35)</f>
        <v>3.0185592589842068E-2</v>
      </c>
      <c r="P34" s="11"/>
      <c r="Q34" s="11"/>
      <c r="R34" s="11">
        <v>24.691800000000001</v>
      </c>
      <c r="S34" s="11">
        <f t="shared" si="0"/>
        <v>2.9234000000000009</v>
      </c>
      <c r="T34" s="11"/>
      <c r="U34" s="11">
        <f t="shared" si="1"/>
        <v>1.1605914999999989</v>
      </c>
      <c r="V34" s="11">
        <f t="shared" ref="V34" si="113">STDEV(U33:U35)</f>
        <v>0.17098494333422939</v>
      </c>
      <c r="W34" s="11">
        <f t="shared" si="2"/>
        <v>10.0533085</v>
      </c>
      <c r="X34" s="11">
        <f t="shared" ref="X34" si="114">STDEV(W33:W35)</f>
        <v>3.1967336564217394E-2</v>
      </c>
      <c r="Y34" s="11">
        <v>14.545</v>
      </c>
      <c r="Z34" s="11">
        <f t="shared" si="3"/>
        <v>1.0670999999999982</v>
      </c>
      <c r="AA34" s="11">
        <v>0.98150000000000004</v>
      </c>
      <c r="AB34" s="12">
        <v>1.0157</v>
      </c>
      <c r="AC34" s="12">
        <f t="shared" si="7"/>
        <v>3.4200000000000008E-2</v>
      </c>
      <c r="AD34" s="12"/>
      <c r="AE34" s="11"/>
      <c r="AF34" s="11"/>
      <c r="AG34" s="11">
        <f t="shared" si="8"/>
        <v>1.1012999999999982</v>
      </c>
      <c r="AH34" s="11">
        <f t="shared" ref="AH34" si="115">STDEV(AG33:AG35)</f>
        <v>0.19477194356477517</v>
      </c>
      <c r="AI34" s="11">
        <f t="shared" si="4"/>
        <v>10.1126</v>
      </c>
      <c r="AJ34" s="13">
        <f t="shared" ref="AJ34" si="116">STDEV(AI33:AI35)</f>
        <v>2.0875583824170922E-2</v>
      </c>
      <c r="AK34" s="29"/>
      <c r="AL34" s="11">
        <v>2.1721137675493322E-2</v>
      </c>
      <c r="AM34" s="11">
        <v>0.32239236393549986</v>
      </c>
      <c r="AN34" s="11">
        <v>5.6350894698608774E-2</v>
      </c>
      <c r="AO34" s="11">
        <v>0.31932422394801113</v>
      </c>
    </row>
    <row r="35" spans="2:41" x14ac:dyDescent="0.25">
      <c r="B35">
        <v>30</v>
      </c>
      <c r="C35" s="25"/>
      <c r="D35" s="25"/>
      <c r="E35" s="27"/>
      <c r="F35" s="4">
        <v>3</v>
      </c>
      <c r="G35" s="11">
        <v>10.4672</v>
      </c>
      <c r="H35" s="11">
        <v>11.963800000000001</v>
      </c>
      <c r="I35" s="11">
        <f t="shared" si="5"/>
        <v>1.4966000000000008</v>
      </c>
      <c r="J35" s="11"/>
      <c r="K35" s="11"/>
      <c r="L35" s="11"/>
      <c r="M35" s="11">
        <v>22.049099999999999</v>
      </c>
      <c r="N35" s="11">
        <f t="shared" si="6"/>
        <v>10.085299999999998</v>
      </c>
      <c r="O35" s="11"/>
      <c r="P35" s="11"/>
      <c r="Q35" s="11"/>
      <c r="R35" s="11">
        <v>24.929200000000002</v>
      </c>
      <c r="S35" s="11">
        <f t="shared" si="0"/>
        <v>2.8801000000000023</v>
      </c>
      <c r="T35" s="11"/>
      <c r="U35" s="11">
        <f t="shared" si="1"/>
        <v>1.4801374000000009</v>
      </c>
      <c r="V35" s="11"/>
      <c r="W35" s="11">
        <f t="shared" si="2"/>
        <v>10.101762599999999</v>
      </c>
      <c r="X35" s="11"/>
      <c r="Y35" s="11">
        <v>14.742699999999999</v>
      </c>
      <c r="Z35" s="11">
        <f t="shared" si="3"/>
        <v>1.3953999999999969</v>
      </c>
      <c r="AA35" s="11">
        <v>0.99429999999999996</v>
      </c>
      <c r="AB35" s="12">
        <v>1.0386</v>
      </c>
      <c r="AC35" s="12">
        <f t="shared" si="7"/>
        <v>4.4300000000000006E-2</v>
      </c>
      <c r="AD35" s="12"/>
      <c r="AE35" s="11"/>
      <c r="AF35" s="11"/>
      <c r="AG35" s="11">
        <f t="shared" si="8"/>
        <v>1.4396999999999969</v>
      </c>
      <c r="AH35" s="11"/>
      <c r="AI35" s="11">
        <f t="shared" si="4"/>
        <v>10.142200000000003</v>
      </c>
      <c r="AJ35" s="13"/>
      <c r="AK35" s="29"/>
      <c r="AL35" s="11"/>
      <c r="AM35" s="11"/>
      <c r="AN35" s="11"/>
      <c r="AO35" s="11"/>
    </row>
    <row r="36" spans="2:41" x14ac:dyDescent="0.25">
      <c r="B36">
        <v>31</v>
      </c>
      <c r="C36" s="25"/>
      <c r="D36" s="3">
        <v>48</v>
      </c>
      <c r="E36" s="26" t="s">
        <v>104</v>
      </c>
      <c r="F36" s="16">
        <v>1</v>
      </c>
      <c r="G36" s="17">
        <v>10.5327</v>
      </c>
      <c r="H36" s="17">
        <v>11.681900000000001</v>
      </c>
      <c r="I36" s="17">
        <f t="shared" si="5"/>
        <v>1.1492000000000004</v>
      </c>
      <c r="J36" s="17">
        <f t="shared" ref="J36" si="117">AVERAGE(I36:I38)</f>
        <v>1.2568999999999999</v>
      </c>
      <c r="K36" s="17"/>
      <c r="L36" s="17"/>
      <c r="M36" s="17">
        <v>22.3734</v>
      </c>
      <c r="N36" s="17">
        <f t="shared" si="6"/>
        <v>10.6915</v>
      </c>
      <c r="O36" s="17">
        <f t="shared" ref="O36" si="118">AVERAGE(N36:N38)</f>
        <v>10.665566666666667</v>
      </c>
      <c r="P36" s="17"/>
      <c r="Q36" s="17"/>
      <c r="R36" s="17">
        <v>25.270299999999999</v>
      </c>
      <c r="S36" s="17">
        <f t="shared" si="0"/>
        <v>2.8968999999999987</v>
      </c>
      <c r="T36" s="17"/>
      <c r="U36" s="17">
        <f t="shared" si="1"/>
        <v>1.1365588000000004</v>
      </c>
      <c r="V36" s="17">
        <f t="shared" ref="V36" si="119">AVERAGE(U36:U38)</f>
        <v>1.2430740999999996</v>
      </c>
      <c r="W36" s="17">
        <f t="shared" si="2"/>
        <v>10.704141199999999</v>
      </c>
      <c r="X36" s="17">
        <f t="shared" ref="X36" si="120">AVERAGE(W36:W38)</f>
        <v>10.679392566666666</v>
      </c>
      <c r="Y36" s="17">
        <v>15.028499999999999</v>
      </c>
      <c r="Z36" s="17">
        <f t="shared" si="3"/>
        <v>1.5989000000000004</v>
      </c>
      <c r="AA36" s="17"/>
      <c r="AB36" s="18"/>
      <c r="AC36" s="18"/>
      <c r="AD36" s="18">
        <v>2.0543</v>
      </c>
      <c r="AE36" s="17">
        <v>2.1143999999999998</v>
      </c>
      <c r="AF36" s="17">
        <f>AE36-AD36</f>
        <v>6.009999999999982E-2</v>
      </c>
      <c r="AG36" s="17">
        <f t="shared" ref="AG36:AG44" si="121">Z36+AF36</f>
        <v>1.6590000000000003</v>
      </c>
      <c r="AH36" s="17">
        <f t="shared" ref="AH36" si="122">AVERAGE(AG36:AG38)</f>
        <v>1.7818333333333343</v>
      </c>
      <c r="AI36" s="17">
        <f t="shared" si="4"/>
        <v>10.181699999999999</v>
      </c>
      <c r="AJ36" s="19">
        <f t="shared" ref="AJ36" si="123">AVERAGE(AI36:AI38)</f>
        <v>10.140633333333332</v>
      </c>
      <c r="AK36" s="17"/>
      <c r="AL36" s="17">
        <v>0.24561369666666669</v>
      </c>
      <c r="AM36" s="17">
        <v>33.253486303333339</v>
      </c>
      <c r="AN36" s="17">
        <v>0.17530000000000059</v>
      </c>
      <c r="AO36" s="17">
        <v>33.323799999999999</v>
      </c>
    </row>
    <row r="37" spans="2:41" x14ac:dyDescent="0.25">
      <c r="B37">
        <v>32</v>
      </c>
      <c r="C37" s="25"/>
      <c r="D37" s="25">
        <v>48</v>
      </c>
      <c r="E37" s="26"/>
      <c r="F37" s="16">
        <v>2</v>
      </c>
      <c r="G37" s="17">
        <v>10.4709</v>
      </c>
      <c r="H37" s="17">
        <v>11.867900000000001</v>
      </c>
      <c r="I37" s="17">
        <f t="shared" si="5"/>
        <v>1.3970000000000002</v>
      </c>
      <c r="J37" s="17">
        <f t="shared" ref="J37" si="124">STDEV(I36:I38)</f>
        <v>0.12703751414444484</v>
      </c>
      <c r="K37" s="17"/>
      <c r="L37" s="17"/>
      <c r="M37" s="17">
        <v>22.5276</v>
      </c>
      <c r="N37" s="17">
        <f t="shared" si="6"/>
        <v>10.659699999999999</v>
      </c>
      <c r="O37" s="17">
        <f t="shared" ref="O37" si="125">STDEV(N36:N38)</f>
        <v>2.3554475866240116E-2</v>
      </c>
      <c r="P37" s="17"/>
      <c r="Q37" s="17"/>
      <c r="R37" s="17">
        <v>25.404699999999998</v>
      </c>
      <c r="S37" s="17">
        <f t="shared" si="0"/>
        <v>2.8770999999999987</v>
      </c>
      <c r="T37" s="17"/>
      <c r="U37" s="17">
        <f t="shared" si="1"/>
        <v>1.3816330000000001</v>
      </c>
      <c r="V37" s="17">
        <f t="shared" ref="V37" si="126">STDEV(U36:U38)</f>
        <v>0.12564010148885588</v>
      </c>
      <c r="W37" s="17">
        <f t="shared" si="2"/>
        <v>10.675066999999999</v>
      </c>
      <c r="X37" s="17">
        <f t="shared" ref="X37" si="127">STDEV(W36:W38)</f>
        <v>2.2894399216037104E-2</v>
      </c>
      <c r="Y37" s="17">
        <v>15.217499999999999</v>
      </c>
      <c r="Z37" s="17">
        <f t="shared" si="3"/>
        <v>1.8695000000000004</v>
      </c>
      <c r="AA37" s="17"/>
      <c r="AB37" s="18"/>
      <c r="AC37" s="18"/>
      <c r="AD37" s="18">
        <v>2.0548999999999999</v>
      </c>
      <c r="AE37" s="17">
        <v>2.1215000000000002</v>
      </c>
      <c r="AF37" s="17">
        <f t="shared" ref="AF37:AF67" si="128">AE37-AD37</f>
        <v>6.6600000000000215E-2</v>
      </c>
      <c r="AG37" s="17">
        <f t="shared" si="121"/>
        <v>1.9361000000000006</v>
      </c>
      <c r="AH37" s="17">
        <f t="shared" ref="AH37" si="129">STDEV(AG36:AG38)</f>
        <v>0.1411989494767342</v>
      </c>
      <c r="AI37" s="17">
        <f t="shared" si="4"/>
        <v>10.1206</v>
      </c>
      <c r="AJ37" s="19">
        <f t="shared" ref="AJ37" si="130">STDEV(AI36:AI38)</f>
        <v>3.5568291121915702E-2</v>
      </c>
      <c r="AK37" s="17"/>
      <c r="AL37" s="17">
        <v>1.7742725702014697E-2</v>
      </c>
      <c r="AM37" s="17">
        <v>0.25465047331850177</v>
      </c>
      <c r="AN37" s="17">
        <v>1.5736263851372008E-2</v>
      </c>
      <c r="AO37" s="17">
        <v>0.26599204875334614</v>
      </c>
    </row>
    <row r="38" spans="2:41" x14ac:dyDescent="0.25">
      <c r="B38">
        <v>33</v>
      </c>
      <c r="C38" s="25"/>
      <c r="D38" s="25"/>
      <c r="E38" s="26"/>
      <c r="F38" s="16">
        <v>3</v>
      </c>
      <c r="G38" s="17">
        <v>10.4725</v>
      </c>
      <c r="H38" s="17">
        <v>11.696999999999999</v>
      </c>
      <c r="I38" s="17">
        <f t="shared" si="5"/>
        <v>1.224499999999999</v>
      </c>
      <c r="J38" s="17"/>
      <c r="K38" s="17"/>
      <c r="L38" s="17"/>
      <c r="M38" s="17">
        <v>22.342500000000001</v>
      </c>
      <c r="N38" s="17">
        <f t="shared" si="6"/>
        <v>10.645500000000002</v>
      </c>
      <c r="O38" s="17"/>
      <c r="P38" s="17"/>
      <c r="Q38" s="17"/>
      <c r="R38" s="17">
        <v>25.238299999999999</v>
      </c>
      <c r="S38" s="17">
        <f t="shared" ref="S38:S69" si="131">R38-M38</f>
        <v>2.8957999999999977</v>
      </c>
      <c r="T38" s="17"/>
      <c r="U38" s="17">
        <f t="shared" ref="U38:U65" si="132">I38*D$2/100</f>
        <v>1.211030499999999</v>
      </c>
      <c r="V38" s="17"/>
      <c r="W38" s="17">
        <f t="shared" ref="W38:W65" si="133">N38+I38*(1-D$2/100)</f>
        <v>10.658969500000001</v>
      </c>
      <c r="X38" s="17"/>
      <c r="Y38" s="17">
        <v>15.0665</v>
      </c>
      <c r="Z38" s="17">
        <f t="shared" ref="Z38:Z69" si="134">Y38-G38-S38</f>
        <v>1.6982000000000017</v>
      </c>
      <c r="AA38" s="17"/>
      <c r="AB38" s="18"/>
      <c r="AC38" s="18"/>
      <c r="AD38" s="18">
        <v>2.0095000000000001</v>
      </c>
      <c r="AE38" s="17">
        <v>2.0617000000000001</v>
      </c>
      <c r="AF38" s="17">
        <f t="shared" si="128"/>
        <v>5.2200000000000024E-2</v>
      </c>
      <c r="AG38" s="17">
        <f t="shared" si="121"/>
        <v>1.7504000000000017</v>
      </c>
      <c r="AH38" s="17"/>
      <c r="AI38" s="17">
        <f t="shared" si="4"/>
        <v>10.119599999999998</v>
      </c>
      <c r="AJ38" s="19"/>
      <c r="AK38" s="17"/>
      <c r="AL38" s="17"/>
      <c r="AM38" s="17"/>
      <c r="AN38" s="17"/>
      <c r="AO38" s="17"/>
    </row>
    <row r="39" spans="2:41" x14ac:dyDescent="0.25">
      <c r="B39">
        <v>34</v>
      </c>
      <c r="C39" s="25"/>
      <c r="D39" s="25"/>
      <c r="E39" s="27" t="s">
        <v>45</v>
      </c>
      <c r="F39" s="4">
        <v>1</v>
      </c>
      <c r="G39" s="11">
        <v>10.5482</v>
      </c>
      <c r="H39" s="11">
        <v>11.989800000000001</v>
      </c>
      <c r="I39" s="11">
        <f t="shared" si="5"/>
        <v>1.4416000000000011</v>
      </c>
      <c r="J39" s="11">
        <f t="shared" ref="J39" si="135">AVERAGE(I39:I41)</f>
        <v>1.385433333333334</v>
      </c>
      <c r="K39" s="11"/>
      <c r="L39" s="11"/>
      <c r="M39" s="11">
        <v>22.561</v>
      </c>
      <c r="N39" s="11">
        <f t="shared" si="6"/>
        <v>10.571199999999999</v>
      </c>
      <c r="O39" s="11">
        <f t="shared" ref="O39" si="136">AVERAGE(N39:N41)</f>
        <v>10.525033333333333</v>
      </c>
      <c r="P39" s="11"/>
      <c r="Q39" s="11"/>
      <c r="R39" s="11">
        <v>25.440999999999999</v>
      </c>
      <c r="S39" s="11">
        <f t="shared" si="131"/>
        <v>2.879999999999999</v>
      </c>
      <c r="T39" s="11"/>
      <c r="U39" s="11">
        <f t="shared" si="132"/>
        <v>1.4257424000000012</v>
      </c>
      <c r="V39" s="11">
        <f t="shared" ref="V39" si="137">AVERAGE(U39:U41)</f>
        <v>1.3701935666666671</v>
      </c>
      <c r="W39" s="11">
        <f t="shared" si="133"/>
        <v>10.5870576</v>
      </c>
      <c r="X39" s="11">
        <f t="shared" ref="X39" si="138">AVERAGE(W39:W41)</f>
        <v>10.540273099999999</v>
      </c>
      <c r="Y39" s="11">
        <v>14.4877</v>
      </c>
      <c r="Z39" s="11">
        <f t="shared" si="134"/>
        <v>1.0595000000000017</v>
      </c>
      <c r="AA39" s="11"/>
      <c r="AB39" s="12"/>
      <c r="AC39" s="12"/>
      <c r="AD39" s="12">
        <v>2.0531999999999999</v>
      </c>
      <c r="AE39" s="11">
        <v>2.3565</v>
      </c>
      <c r="AF39" s="11">
        <f t="shared" si="128"/>
        <v>0.30330000000000013</v>
      </c>
      <c r="AG39" s="11">
        <f t="shared" si="121"/>
        <v>1.3628000000000018</v>
      </c>
      <c r="AH39" s="11">
        <f t="shared" ref="AH39" si="139">AVERAGE(AG39:AG41)</f>
        <v>1.2200333333333335</v>
      </c>
      <c r="AI39" s="11">
        <f t="shared" si="4"/>
        <v>10.649999999999999</v>
      </c>
      <c r="AJ39" s="13">
        <f t="shared" ref="AJ39" si="140">AVERAGE(AI39:AI41)</f>
        <v>10.690433333333333</v>
      </c>
      <c r="AK39" s="11"/>
      <c r="AL39" s="11">
        <v>0.27295905999999998</v>
      </c>
      <c r="AM39" s="11">
        <v>33.532007606666667</v>
      </c>
      <c r="AN39" s="11">
        <v>0.1773666666666672</v>
      </c>
      <c r="AO39" s="11">
        <v>33.627599999999994</v>
      </c>
    </row>
    <row r="40" spans="2:41" x14ac:dyDescent="0.25">
      <c r="B40">
        <v>35</v>
      </c>
      <c r="C40" s="25"/>
      <c r="D40" s="25"/>
      <c r="E40" s="27"/>
      <c r="F40" s="4">
        <v>2</v>
      </c>
      <c r="G40" s="11">
        <v>10.5199</v>
      </c>
      <c r="H40" s="11">
        <v>11.870200000000001</v>
      </c>
      <c r="I40" s="11">
        <f t="shared" si="5"/>
        <v>1.3503000000000007</v>
      </c>
      <c r="J40" s="11">
        <f t="shared" ref="J40" si="141">STDEV(I39:I41)</f>
        <v>4.9150008477449665E-2</v>
      </c>
      <c r="K40" s="11"/>
      <c r="L40" s="11"/>
      <c r="M40" s="11">
        <v>22.392499999999998</v>
      </c>
      <c r="N40" s="11">
        <f t="shared" si="6"/>
        <v>10.522299999999998</v>
      </c>
      <c r="O40" s="11">
        <f t="shared" ref="O40" si="142">STDEV(N39:N41)</f>
        <v>4.4862493614747888E-2</v>
      </c>
      <c r="P40" s="11"/>
      <c r="Q40" s="11"/>
      <c r="R40" s="11">
        <v>25.271999999999998</v>
      </c>
      <c r="S40" s="11">
        <f t="shared" si="131"/>
        <v>2.8795000000000002</v>
      </c>
      <c r="T40" s="11"/>
      <c r="U40" s="11">
        <f t="shared" si="132"/>
        <v>1.3354467000000008</v>
      </c>
      <c r="V40" s="11">
        <f t="shared" ref="V40" si="143">STDEV(U39:U41)</f>
        <v>4.8609358384197734E-2</v>
      </c>
      <c r="W40" s="11">
        <f t="shared" si="133"/>
        <v>10.537153299999998</v>
      </c>
      <c r="X40" s="11">
        <f t="shared" ref="X40" si="144">STDEV(W39:W41)</f>
        <v>4.530523489829856E-2</v>
      </c>
      <c r="Y40" s="11">
        <v>14.176399999999999</v>
      </c>
      <c r="Z40" s="11">
        <f t="shared" si="134"/>
        <v>0.77699999999999925</v>
      </c>
      <c r="AA40" s="11"/>
      <c r="AB40" s="12"/>
      <c r="AC40" s="12"/>
      <c r="AD40" s="12">
        <v>2.0108000000000001</v>
      </c>
      <c r="AE40" s="11">
        <v>2.3715000000000002</v>
      </c>
      <c r="AF40" s="11">
        <f t="shared" si="128"/>
        <v>0.36070000000000002</v>
      </c>
      <c r="AG40" s="11">
        <f t="shared" si="121"/>
        <v>1.1376999999999993</v>
      </c>
      <c r="AH40" s="11">
        <f t="shared" ref="AH40" si="145">STDEV(AG39:AG41)</f>
        <v>0.12412350032662506</v>
      </c>
      <c r="AI40" s="11">
        <f t="shared" si="4"/>
        <v>10.7349</v>
      </c>
      <c r="AJ40" s="13">
        <f t="shared" ref="AJ40" si="146">STDEV(AI39:AI41)</f>
        <v>4.2593465852562087E-2</v>
      </c>
      <c r="AK40" s="11"/>
      <c r="AL40" s="11">
        <v>1.5328304188105785E-2</v>
      </c>
      <c r="AM40" s="11">
        <v>0.20365380812205852</v>
      </c>
      <c r="AN40" s="11">
        <v>1.8371263792494163E-2</v>
      </c>
      <c r="AO40" s="11">
        <v>0.20979806958120259</v>
      </c>
    </row>
    <row r="41" spans="2:41" x14ac:dyDescent="0.25">
      <c r="B41">
        <v>36</v>
      </c>
      <c r="C41" s="25"/>
      <c r="D41" s="25"/>
      <c r="E41" s="27"/>
      <c r="F41" s="4">
        <v>3</v>
      </c>
      <c r="G41" s="11">
        <v>10.4876</v>
      </c>
      <c r="H41" s="11">
        <v>11.852</v>
      </c>
      <c r="I41" s="11">
        <f t="shared" si="5"/>
        <v>1.3643999999999998</v>
      </c>
      <c r="J41" s="11"/>
      <c r="K41" s="11"/>
      <c r="L41" s="11"/>
      <c r="M41" s="11">
        <v>22.333600000000001</v>
      </c>
      <c r="N41" s="11">
        <f t="shared" si="6"/>
        <v>10.4816</v>
      </c>
      <c r="O41" s="11"/>
      <c r="P41" s="11"/>
      <c r="Q41" s="11"/>
      <c r="R41" s="11">
        <v>25.231400000000001</v>
      </c>
      <c r="S41" s="11">
        <f t="shared" si="131"/>
        <v>2.8978000000000002</v>
      </c>
      <c r="T41" s="11"/>
      <c r="U41" s="11">
        <f t="shared" si="132"/>
        <v>1.3493915999999999</v>
      </c>
      <c r="V41" s="11"/>
      <c r="W41" s="11">
        <f t="shared" si="133"/>
        <v>10.4966084</v>
      </c>
      <c r="X41" s="11"/>
      <c r="Y41" s="11">
        <v>14.1716</v>
      </c>
      <c r="Z41" s="11">
        <f t="shared" si="134"/>
        <v>0.78619999999999912</v>
      </c>
      <c r="AA41" s="11"/>
      <c r="AB41" s="12"/>
      <c r="AC41" s="12"/>
      <c r="AD41" s="12">
        <v>2.0577999999999999</v>
      </c>
      <c r="AE41" s="11">
        <v>2.4312</v>
      </c>
      <c r="AF41" s="11">
        <f t="shared" si="128"/>
        <v>0.37340000000000018</v>
      </c>
      <c r="AG41" s="11">
        <f t="shared" si="121"/>
        <v>1.1595999999999993</v>
      </c>
      <c r="AH41" s="11"/>
      <c r="AI41" s="11">
        <f t="shared" si="4"/>
        <v>10.686400000000001</v>
      </c>
      <c r="AJ41" s="13"/>
      <c r="AK41" s="11"/>
      <c r="AL41" s="11"/>
      <c r="AM41" s="11"/>
      <c r="AN41" s="11"/>
      <c r="AO41" s="11"/>
    </row>
    <row r="42" spans="2:41" x14ac:dyDescent="0.25">
      <c r="B42">
        <v>37</v>
      </c>
      <c r="C42" s="25"/>
      <c r="D42" s="25"/>
      <c r="E42" s="26" t="s">
        <v>46</v>
      </c>
      <c r="F42" s="16">
        <v>1</v>
      </c>
      <c r="G42" s="17">
        <v>10.4625</v>
      </c>
      <c r="H42" s="17">
        <v>11.6661</v>
      </c>
      <c r="I42" s="17">
        <f t="shared" si="5"/>
        <v>1.2035999999999998</v>
      </c>
      <c r="J42" s="17">
        <f t="shared" ref="J42" si="147">AVERAGE(I42:I44)</f>
        <v>1.267366666666667</v>
      </c>
      <c r="K42" s="17"/>
      <c r="L42" s="17"/>
      <c r="M42" s="17">
        <v>22.33</v>
      </c>
      <c r="N42" s="17">
        <f t="shared" si="6"/>
        <v>10.663899999999998</v>
      </c>
      <c r="O42" s="17">
        <f t="shared" ref="O42" si="148">AVERAGE(N42:N44)</f>
        <v>10.682499999999997</v>
      </c>
      <c r="P42" s="17"/>
      <c r="Q42" s="17"/>
      <c r="R42" s="17">
        <v>25.229600000000001</v>
      </c>
      <c r="S42" s="17">
        <f t="shared" si="131"/>
        <v>2.8996000000000031</v>
      </c>
      <c r="T42" s="17"/>
      <c r="U42" s="17">
        <f t="shared" si="132"/>
        <v>1.1903603999999999</v>
      </c>
      <c r="V42" s="17">
        <f t="shared" ref="V42" si="149">AVERAGE(U42:U44)</f>
        <v>1.2534256333333336</v>
      </c>
      <c r="W42" s="17">
        <f t="shared" si="133"/>
        <v>10.677139599999999</v>
      </c>
      <c r="X42" s="17">
        <f t="shared" ref="X42" si="150">AVERAGE(W42:W44)</f>
        <v>10.696441033333331</v>
      </c>
      <c r="Y42" s="17">
        <v>14.0663</v>
      </c>
      <c r="Z42" s="17">
        <f t="shared" si="134"/>
        <v>0.70419999999999661</v>
      </c>
      <c r="AA42" s="17"/>
      <c r="AB42" s="18"/>
      <c r="AC42" s="18"/>
      <c r="AD42" s="18">
        <v>2.0316999999999998</v>
      </c>
      <c r="AE42" s="17">
        <v>2.3856999999999999</v>
      </c>
      <c r="AF42" s="17">
        <f t="shared" si="128"/>
        <v>0.35400000000000009</v>
      </c>
      <c r="AG42" s="17">
        <f t="shared" si="121"/>
        <v>1.0581999999999967</v>
      </c>
      <c r="AH42" s="17">
        <f t="shared" ref="AH42" si="151">AVERAGE(AG42:AG44)</f>
        <v>1.1336333333333308</v>
      </c>
      <c r="AI42" s="17">
        <f t="shared" si="4"/>
        <v>10.8093</v>
      </c>
      <c r="AJ42" s="19">
        <f t="shared" ref="AJ42" si="152">AVERAGE(AI42:AI44)</f>
        <v>10.816233333333335</v>
      </c>
      <c r="AK42" s="17"/>
      <c r="AL42" s="17">
        <v>0.24574995666666666</v>
      </c>
      <c r="AM42" s="17">
        <v>33.230016710000001</v>
      </c>
      <c r="AN42" s="17">
        <v>0.15673333333333339</v>
      </c>
      <c r="AO42" s="17">
        <v>33.31903333333333</v>
      </c>
    </row>
    <row r="43" spans="2:41" x14ac:dyDescent="0.25">
      <c r="B43">
        <v>38</v>
      </c>
      <c r="C43" s="25"/>
      <c r="D43" s="25"/>
      <c r="E43" s="26"/>
      <c r="F43" s="16">
        <v>2</v>
      </c>
      <c r="G43" s="17">
        <v>10.5022</v>
      </c>
      <c r="H43" s="17">
        <v>11.6972</v>
      </c>
      <c r="I43" s="17">
        <f t="shared" si="5"/>
        <v>1.1950000000000003</v>
      </c>
      <c r="J43" s="17">
        <f t="shared" ref="J43" si="153">STDEV(I42:I44)</f>
        <v>0.11797331619198247</v>
      </c>
      <c r="K43" s="17"/>
      <c r="L43" s="17"/>
      <c r="M43" s="17">
        <v>22.381599999999999</v>
      </c>
      <c r="N43" s="17">
        <f t="shared" si="6"/>
        <v>10.684399999999998</v>
      </c>
      <c r="O43" s="17">
        <f t="shared" ref="O43" si="154">STDEV(N42:N44)</f>
        <v>1.7726533784132505E-2</v>
      </c>
      <c r="P43" s="17"/>
      <c r="Q43" s="17"/>
      <c r="R43" s="17">
        <v>25.280200000000001</v>
      </c>
      <c r="S43" s="17">
        <f t="shared" si="131"/>
        <v>2.8986000000000018</v>
      </c>
      <c r="T43" s="17"/>
      <c r="U43" s="17">
        <f t="shared" si="132"/>
        <v>1.1818550000000003</v>
      </c>
      <c r="V43" s="17">
        <f t="shared" ref="V43" si="155">STDEV(U42:U44)</f>
        <v>0.11667560971387068</v>
      </c>
      <c r="W43" s="17">
        <f t="shared" si="133"/>
        <v>10.697544999999998</v>
      </c>
      <c r="X43" s="17">
        <f t="shared" ref="X43" si="156">STDEV(W42:W44)</f>
        <v>1.87738097386577E-2</v>
      </c>
      <c r="Y43" s="17">
        <v>14.054500000000001</v>
      </c>
      <c r="Z43" s="17">
        <f t="shared" si="134"/>
        <v>0.65369999999999884</v>
      </c>
      <c r="AA43" s="17"/>
      <c r="AB43" s="18"/>
      <c r="AC43" s="18"/>
      <c r="AD43" s="18">
        <v>2.0181</v>
      </c>
      <c r="AE43" s="17">
        <v>2.3763000000000001</v>
      </c>
      <c r="AF43" s="17">
        <f t="shared" si="128"/>
        <v>0.35820000000000007</v>
      </c>
      <c r="AG43" s="17">
        <f t="shared" si="121"/>
        <v>1.0118999999999989</v>
      </c>
      <c r="AH43" s="17">
        <f t="shared" ref="AH43" si="157">STDEV(AG42:AG44)</f>
        <v>0.17231350304991522</v>
      </c>
      <c r="AI43" s="17">
        <f t="shared" si="4"/>
        <v>10.8675</v>
      </c>
      <c r="AJ43" s="19">
        <f t="shared" ref="AJ43" si="158">STDEV(AI42:AI44)</f>
        <v>4.8175650834557666E-2</v>
      </c>
      <c r="AK43" s="17"/>
      <c r="AL43" s="17">
        <v>9.1554959126218059E-3</v>
      </c>
      <c r="AM43" s="17">
        <v>8.0048669845746226E-2</v>
      </c>
      <c r="AN43" s="17">
        <v>2.2574838500715403E-2</v>
      </c>
      <c r="AO43" s="17">
        <v>0.10861824585829767</v>
      </c>
    </row>
    <row r="44" spans="2:41" x14ac:dyDescent="0.25">
      <c r="B44">
        <v>39</v>
      </c>
      <c r="C44" s="25"/>
      <c r="D44" s="25"/>
      <c r="E44" s="26"/>
      <c r="F44" s="16">
        <v>3</v>
      </c>
      <c r="G44" s="17">
        <v>10.4758</v>
      </c>
      <c r="H44" s="17">
        <v>11.879300000000001</v>
      </c>
      <c r="I44" s="17">
        <f t="shared" si="5"/>
        <v>1.4035000000000011</v>
      </c>
      <c r="J44" s="17"/>
      <c r="K44" s="17"/>
      <c r="L44" s="17"/>
      <c r="M44" s="17">
        <v>22.578499999999998</v>
      </c>
      <c r="N44" s="17">
        <f t="shared" si="6"/>
        <v>10.699199999999998</v>
      </c>
      <c r="O44" s="17"/>
      <c r="P44" s="17"/>
      <c r="Q44" s="17"/>
      <c r="R44" s="17">
        <v>25.464300000000001</v>
      </c>
      <c r="S44" s="17">
        <f t="shared" si="131"/>
        <v>2.8858000000000033</v>
      </c>
      <c r="T44" s="17"/>
      <c r="U44" s="17">
        <f t="shared" si="132"/>
        <v>1.3880615000000012</v>
      </c>
      <c r="V44" s="17"/>
      <c r="W44" s="17">
        <f t="shared" si="133"/>
        <v>10.714638499999998</v>
      </c>
      <c r="X44" s="17"/>
      <c r="Y44" s="17">
        <v>14.3363</v>
      </c>
      <c r="Z44" s="17">
        <f t="shared" si="134"/>
        <v>0.97469999999999679</v>
      </c>
      <c r="AA44" s="17"/>
      <c r="AB44" s="18"/>
      <c r="AC44" s="18"/>
      <c r="AD44" s="18">
        <v>1.9958</v>
      </c>
      <c r="AE44" s="17">
        <v>2.3519000000000001</v>
      </c>
      <c r="AF44" s="17">
        <f t="shared" si="128"/>
        <v>0.35610000000000008</v>
      </c>
      <c r="AG44" s="17">
        <f t="shared" si="121"/>
        <v>1.3307999999999969</v>
      </c>
      <c r="AH44" s="17"/>
      <c r="AI44" s="17">
        <f t="shared" si="4"/>
        <v>10.771900000000002</v>
      </c>
      <c r="AJ44" s="19"/>
      <c r="AK44" s="17"/>
      <c r="AL44" s="17"/>
      <c r="AM44" s="17"/>
      <c r="AN44" s="17"/>
      <c r="AO44" s="17"/>
    </row>
    <row r="45" spans="2:41" x14ac:dyDescent="0.25">
      <c r="B45">
        <v>40</v>
      </c>
      <c r="C45" s="25"/>
      <c r="D45" s="25"/>
      <c r="E45" s="27" t="s">
        <v>47</v>
      </c>
      <c r="F45" s="4">
        <v>1</v>
      </c>
      <c r="G45" s="11">
        <v>10.4169</v>
      </c>
      <c r="H45" s="11">
        <v>11.896000000000001</v>
      </c>
      <c r="I45" s="11">
        <f t="shared" si="5"/>
        <v>1.4791000000000007</v>
      </c>
      <c r="J45" s="11">
        <f t="shared" ref="J45" si="159">AVERAGE(I45:I47)</f>
        <v>1.4096666666666664</v>
      </c>
      <c r="K45" s="11"/>
      <c r="L45" s="11"/>
      <c r="M45" s="11">
        <v>22.414100000000001</v>
      </c>
      <c r="N45" s="11">
        <f t="shared" si="6"/>
        <v>10.5181</v>
      </c>
      <c r="O45" s="11">
        <f t="shared" ref="O45" si="160">AVERAGE(N45:N47)</f>
        <v>10.519</v>
      </c>
      <c r="P45" s="11"/>
      <c r="Q45" s="11"/>
      <c r="R45" s="11">
        <v>25.290400000000002</v>
      </c>
      <c r="S45" s="11">
        <f t="shared" si="131"/>
        <v>2.8763000000000005</v>
      </c>
      <c r="T45" s="11"/>
      <c r="U45" s="11">
        <f t="shared" si="132"/>
        <v>1.4628299000000007</v>
      </c>
      <c r="V45" s="11">
        <f t="shared" ref="V45" si="161">AVERAGE(U45:U47)</f>
        <v>1.394160333333333</v>
      </c>
      <c r="W45" s="11">
        <f t="shared" si="133"/>
        <v>10.5343701</v>
      </c>
      <c r="X45" s="11">
        <f t="shared" ref="X45" si="162">AVERAGE(W45:W47)</f>
        <v>10.534506333333333</v>
      </c>
      <c r="Y45" s="14" t="s">
        <v>106</v>
      </c>
      <c r="Z45" s="11" t="e">
        <f>Y45-G45-S45</f>
        <v>#VALUE!</v>
      </c>
      <c r="AA45" s="14"/>
      <c r="AB45" s="14"/>
      <c r="AC45" s="14"/>
      <c r="AD45" s="14"/>
      <c r="AE45" s="14"/>
      <c r="AF45" s="14"/>
      <c r="AG45" s="11"/>
      <c r="AH45" s="11">
        <f t="shared" ref="AH45" si="163">AVERAGE(AG45:AG47)</f>
        <v>4.4798000000000009</v>
      </c>
      <c r="AI45" s="11"/>
      <c r="AJ45" s="13">
        <f t="shared" ref="AJ45" si="164">AVERAGE(AI45:AI47)</f>
        <v>7.4145999999999983</v>
      </c>
      <c r="AK45" s="11"/>
      <c r="AL45" s="11">
        <v>0.26227526666666667</v>
      </c>
      <c r="AM45" s="11">
        <v>33.183724733333335</v>
      </c>
      <c r="AN45" s="11">
        <v>7.8933333333334119E-2</v>
      </c>
      <c r="AO45" s="11">
        <v>33.367066666666666</v>
      </c>
    </row>
    <row r="46" spans="2:41" x14ac:dyDescent="0.25">
      <c r="B46">
        <v>41</v>
      </c>
      <c r="C46" s="25"/>
      <c r="D46" s="25"/>
      <c r="E46" s="27"/>
      <c r="F46" s="4">
        <v>2</v>
      </c>
      <c r="G46" s="11">
        <v>10.49</v>
      </c>
      <c r="H46" s="11">
        <v>11.828799999999999</v>
      </c>
      <c r="I46" s="11">
        <f t="shared" si="5"/>
        <v>1.3387999999999991</v>
      </c>
      <c r="J46" s="11">
        <f t="shared" ref="J46" si="165">STDEV(I45:I47)</f>
        <v>7.0160981559079169E-2</v>
      </c>
      <c r="K46" s="11"/>
      <c r="L46" s="11"/>
      <c r="M46" s="11">
        <v>22.366</v>
      </c>
      <c r="N46" s="11">
        <f t="shared" si="6"/>
        <v>10.5372</v>
      </c>
      <c r="O46" s="11">
        <f t="shared" ref="O46" si="166">STDEV(N45:N47)</f>
        <v>1.7767104434882261E-2</v>
      </c>
      <c r="P46" s="11"/>
      <c r="Q46" s="11"/>
      <c r="R46" s="11">
        <v>25.244599999999998</v>
      </c>
      <c r="S46" s="11">
        <f t="shared" si="131"/>
        <v>2.8785999999999987</v>
      </c>
      <c r="T46" s="11"/>
      <c r="U46" s="11">
        <f t="shared" si="132"/>
        <v>1.3240731999999991</v>
      </c>
      <c r="V46" s="11">
        <f t="shared" ref="V46" si="167">STDEV(U45:U47)</f>
        <v>6.9389210761929304E-2</v>
      </c>
      <c r="W46" s="11">
        <f t="shared" si="133"/>
        <v>10.5519268</v>
      </c>
      <c r="X46" s="11">
        <f t="shared" ref="X46" si="168">STDEV(W45:W47)</f>
        <v>1.7352751083426092E-2</v>
      </c>
      <c r="Y46" s="11">
        <v>16.741</v>
      </c>
      <c r="Z46" s="11">
        <f t="shared" si="134"/>
        <v>3.3724000000000007</v>
      </c>
      <c r="AA46" s="11"/>
      <c r="AB46" s="12"/>
      <c r="AC46" s="12"/>
      <c r="AD46" s="12">
        <v>2.0129999999999999</v>
      </c>
      <c r="AE46" s="11">
        <v>2.4115000000000002</v>
      </c>
      <c r="AF46" s="11">
        <f t="shared" si="128"/>
        <v>0.3985000000000003</v>
      </c>
      <c r="AG46" s="11">
        <f t="shared" ref="AG46:AG95" si="169">Z46+AF46</f>
        <v>3.770900000000001</v>
      </c>
      <c r="AH46" s="11">
        <f t="shared" ref="AH46" si="170">STDEV(AG45:AG47)</f>
        <v>1.0025359943662819</v>
      </c>
      <c r="AI46" s="11">
        <f t="shared" ref="AI46:AI65" si="171">I46-AG46+N46</f>
        <v>8.1050999999999984</v>
      </c>
      <c r="AJ46" s="13">
        <f t="shared" ref="AJ46" si="172">STDEV(AI45:AI47)</f>
        <v>0.9765144648186217</v>
      </c>
      <c r="AK46" s="11"/>
      <c r="AL46" s="11">
        <v>1.4294393804069914E-2</v>
      </c>
      <c r="AM46" s="11">
        <v>0.42173901826748722</v>
      </c>
      <c r="AN46" s="11">
        <v>0.12900082687072997</v>
      </c>
      <c r="AO46" s="11">
        <v>0.32683568246648292</v>
      </c>
    </row>
    <row r="47" spans="2:41" x14ac:dyDescent="0.25">
      <c r="B47">
        <v>42</v>
      </c>
      <c r="C47" s="25"/>
      <c r="D47" s="25"/>
      <c r="E47" s="27"/>
      <c r="F47" s="4">
        <v>3</v>
      </c>
      <c r="G47" s="11">
        <v>10.517200000000001</v>
      </c>
      <c r="H47" s="11">
        <v>11.9283</v>
      </c>
      <c r="I47" s="11">
        <f t="shared" si="5"/>
        <v>1.4110999999999994</v>
      </c>
      <c r="J47" s="11"/>
      <c r="K47" s="11"/>
      <c r="L47" s="11"/>
      <c r="M47" s="11">
        <v>22.43</v>
      </c>
      <c r="N47" s="11">
        <f t="shared" si="6"/>
        <v>10.5017</v>
      </c>
      <c r="O47" s="11"/>
      <c r="P47" s="11"/>
      <c r="Q47" s="11"/>
      <c r="R47" s="11">
        <v>25.326599999999999</v>
      </c>
      <c r="S47" s="11">
        <f t="shared" si="131"/>
        <v>2.8965999999999994</v>
      </c>
      <c r="T47" s="11"/>
      <c r="U47" s="11">
        <f t="shared" si="132"/>
        <v>1.3955778999999995</v>
      </c>
      <c r="V47" s="11"/>
      <c r="W47" s="11">
        <f t="shared" si="133"/>
        <v>10.5172221</v>
      </c>
      <c r="X47" s="11"/>
      <c r="Y47" s="11">
        <v>18.4514</v>
      </c>
      <c r="Z47" s="11">
        <f t="shared" si="134"/>
        <v>5.0375999999999994</v>
      </c>
      <c r="AA47" s="11"/>
      <c r="AB47" s="12"/>
      <c r="AC47" s="12"/>
      <c r="AD47" s="12">
        <v>1.9665999999999999</v>
      </c>
      <c r="AE47" s="11">
        <v>2.1177000000000001</v>
      </c>
      <c r="AF47" s="11">
        <f t="shared" si="128"/>
        <v>0.15110000000000023</v>
      </c>
      <c r="AG47" s="11">
        <f t="shared" si="169"/>
        <v>5.1886999999999999</v>
      </c>
      <c r="AH47" s="11"/>
      <c r="AI47" s="11">
        <f t="shared" si="171"/>
        <v>6.7240999999999991</v>
      </c>
      <c r="AJ47" s="13"/>
      <c r="AK47" s="11"/>
      <c r="AL47" s="11"/>
      <c r="AM47" s="11"/>
      <c r="AN47" s="11"/>
      <c r="AO47" s="11"/>
    </row>
    <row r="48" spans="2:41" x14ac:dyDescent="0.25">
      <c r="B48">
        <v>43</v>
      </c>
      <c r="C48" s="25"/>
      <c r="D48" s="25"/>
      <c r="E48" s="26" t="s">
        <v>105</v>
      </c>
      <c r="F48" s="16">
        <v>1</v>
      </c>
      <c r="G48" s="17">
        <v>10.4711</v>
      </c>
      <c r="H48" s="17">
        <v>11.8134</v>
      </c>
      <c r="I48" s="17">
        <f t="shared" si="5"/>
        <v>1.3422999999999998</v>
      </c>
      <c r="J48" s="17">
        <f t="shared" ref="J48" si="173">AVERAGE(I48:I50)</f>
        <v>1.3472666666666668</v>
      </c>
      <c r="K48" s="17"/>
      <c r="L48" s="17"/>
      <c r="M48" s="17">
        <v>21.947600000000001</v>
      </c>
      <c r="N48" s="17">
        <f t="shared" si="6"/>
        <v>10.134200000000002</v>
      </c>
      <c r="O48" s="17">
        <f t="shared" ref="O48" si="174">AVERAGE(N48:N50)</f>
        <v>10.167400000000001</v>
      </c>
      <c r="P48" s="17"/>
      <c r="Q48" s="17"/>
      <c r="R48" s="17">
        <v>24.832100000000001</v>
      </c>
      <c r="S48" s="17">
        <f t="shared" si="131"/>
        <v>2.8844999999999992</v>
      </c>
      <c r="T48" s="17"/>
      <c r="U48" s="17">
        <f t="shared" si="132"/>
        <v>1.3275347</v>
      </c>
      <c r="V48" s="17">
        <f t="shared" ref="V48" si="175">AVERAGE(U48:U50)</f>
        <v>1.3324467333333336</v>
      </c>
      <c r="W48" s="17">
        <f t="shared" si="133"/>
        <v>10.148965300000002</v>
      </c>
      <c r="X48" s="17">
        <f t="shared" ref="X48" si="176">AVERAGE(W48:W50)</f>
        <v>10.182219933333334</v>
      </c>
      <c r="Y48" s="17">
        <v>14.6027</v>
      </c>
      <c r="Z48" s="17">
        <f t="shared" si="134"/>
        <v>1.2471000000000014</v>
      </c>
      <c r="AA48" s="17"/>
      <c r="AB48" s="18"/>
      <c r="AC48" s="18"/>
      <c r="AD48" s="18">
        <v>2.0076999999999998</v>
      </c>
      <c r="AE48" s="17">
        <v>2.0474000000000001</v>
      </c>
      <c r="AF48" s="17">
        <f t="shared" si="128"/>
        <v>3.9700000000000291E-2</v>
      </c>
      <c r="AG48" s="17">
        <f t="shared" si="169"/>
        <v>1.2868000000000017</v>
      </c>
      <c r="AH48" s="17">
        <f t="shared" ref="AH48" si="177">AVERAGE(AG48:AG50)</f>
        <v>1.2918000000000001</v>
      </c>
      <c r="AI48" s="17">
        <f t="shared" si="171"/>
        <v>10.1897</v>
      </c>
      <c r="AJ48" s="19">
        <f t="shared" ref="AJ48" si="178">AVERAGE(AI48:AI50)</f>
        <v>10.222866666666668</v>
      </c>
      <c r="AK48" s="17"/>
      <c r="AL48" s="17">
        <v>0.26084453666666663</v>
      </c>
      <c r="AM48" s="17">
        <v>33.294888796666669</v>
      </c>
      <c r="AN48" s="17">
        <v>0.13216666666666713</v>
      </c>
      <c r="AO48" s="17">
        <v>33.423566666666673</v>
      </c>
    </row>
    <row r="49" spans="1:41" x14ac:dyDescent="0.25">
      <c r="B49">
        <v>44</v>
      </c>
      <c r="C49" s="25"/>
      <c r="D49" s="25"/>
      <c r="E49" s="26"/>
      <c r="F49" s="16">
        <v>2</v>
      </c>
      <c r="G49" s="17">
        <v>10.442</v>
      </c>
      <c r="H49" s="17">
        <v>11.656700000000001</v>
      </c>
      <c r="I49" s="17">
        <f t="shared" si="5"/>
        <v>1.2147000000000006</v>
      </c>
      <c r="J49" s="17">
        <f t="shared" ref="J49" si="179">STDEV(I48:I50)</f>
        <v>0.13511847887440581</v>
      </c>
      <c r="K49" s="17"/>
      <c r="L49" s="17"/>
      <c r="M49" s="17">
        <v>21.8188</v>
      </c>
      <c r="N49" s="17">
        <f t="shared" si="6"/>
        <v>10.162099999999999</v>
      </c>
      <c r="O49" s="17">
        <f t="shared" ref="O49" si="180">STDEV(N48:N50)</f>
        <v>3.6142634104336414E-2</v>
      </c>
      <c r="P49" s="17"/>
      <c r="Q49" s="17"/>
      <c r="R49" s="17">
        <v>24.697600000000001</v>
      </c>
      <c r="S49" s="17">
        <f t="shared" si="131"/>
        <v>2.8788000000000018</v>
      </c>
      <c r="T49" s="17"/>
      <c r="U49" s="17">
        <f t="shared" si="132"/>
        <v>1.2013383000000006</v>
      </c>
      <c r="V49" s="17">
        <f t="shared" ref="V49" si="181">STDEV(U48:U50)</f>
        <v>0.13363217560678739</v>
      </c>
      <c r="W49" s="17">
        <f t="shared" si="133"/>
        <v>10.175461699999998</v>
      </c>
      <c r="X49" s="17">
        <f t="shared" ref="X49" si="182">STDEV(W48:W50)</f>
        <v>3.7098341302587823E-2</v>
      </c>
      <c r="Y49" s="17">
        <v>14.4503</v>
      </c>
      <c r="Z49" s="17">
        <f t="shared" si="134"/>
        <v>1.1294999999999984</v>
      </c>
      <c r="AA49" s="17"/>
      <c r="AB49" s="18"/>
      <c r="AC49" s="18"/>
      <c r="AD49" s="18">
        <v>1.9923999999999999</v>
      </c>
      <c r="AE49" s="17">
        <v>2.0255999999999998</v>
      </c>
      <c r="AF49" s="17">
        <f t="shared" si="128"/>
        <v>3.3199999999999896E-2</v>
      </c>
      <c r="AG49" s="17">
        <f t="shared" si="169"/>
        <v>1.1626999999999983</v>
      </c>
      <c r="AH49" s="17">
        <f t="shared" ref="AH49" si="183">STDEV(AG48:AG50)</f>
        <v>0.1316712193305743</v>
      </c>
      <c r="AI49" s="17">
        <f t="shared" si="171"/>
        <v>10.214100000000002</v>
      </c>
      <c r="AJ49" s="19">
        <f t="shared" ref="AJ49" si="184">STDEV(AI48:AI50)</f>
        <v>3.8309833376475005E-2</v>
      </c>
      <c r="AK49" s="17"/>
      <c r="AL49" s="17">
        <v>2.7223137057573576E-2</v>
      </c>
      <c r="AM49" s="17">
        <v>0.26755327567095105</v>
      </c>
      <c r="AN49" s="17">
        <v>2.9502937706835427E-2</v>
      </c>
      <c r="AO49" s="17">
        <v>0.28978642710336372</v>
      </c>
    </row>
    <row r="50" spans="1:41" x14ac:dyDescent="0.25">
      <c r="B50">
        <v>45</v>
      </c>
      <c r="C50" s="25"/>
      <c r="D50" s="25"/>
      <c r="E50" s="26"/>
      <c r="F50" s="16">
        <v>3</v>
      </c>
      <c r="G50" s="17">
        <v>10.459099999999999</v>
      </c>
      <c r="H50" s="17">
        <v>11.943899999999999</v>
      </c>
      <c r="I50" s="17">
        <f t="shared" si="5"/>
        <v>1.4847999999999999</v>
      </c>
      <c r="J50" s="17"/>
      <c r="K50" s="17"/>
      <c r="L50" s="17"/>
      <c r="M50" s="17">
        <v>22.149799999999999</v>
      </c>
      <c r="N50" s="17">
        <f t="shared" si="6"/>
        <v>10.2059</v>
      </c>
      <c r="O50" s="17"/>
      <c r="P50" s="17"/>
      <c r="Q50" s="17"/>
      <c r="R50" s="17">
        <v>25.0335</v>
      </c>
      <c r="S50" s="17">
        <f t="shared" si="131"/>
        <v>2.883700000000001</v>
      </c>
      <c r="T50" s="17"/>
      <c r="U50" s="17">
        <f t="shared" si="132"/>
        <v>1.4684672000000001</v>
      </c>
      <c r="V50" s="17"/>
      <c r="W50" s="17">
        <f t="shared" si="133"/>
        <v>10.2222328</v>
      </c>
      <c r="X50" s="17"/>
      <c r="Y50" s="17">
        <v>14.7225</v>
      </c>
      <c r="Z50" s="17">
        <f t="shared" si="134"/>
        <v>1.3796999999999997</v>
      </c>
      <c r="AA50" s="17"/>
      <c r="AB50" s="18"/>
      <c r="AC50" s="18"/>
      <c r="AD50" s="18">
        <v>1.9984999999999999</v>
      </c>
      <c r="AE50" s="17">
        <v>2.0447000000000002</v>
      </c>
      <c r="AF50" s="17">
        <f t="shared" si="128"/>
        <v>4.6200000000000241E-2</v>
      </c>
      <c r="AG50" s="17">
        <f t="shared" si="169"/>
        <v>1.4258999999999999</v>
      </c>
      <c r="AH50" s="17"/>
      <c r="AI50" s="17">
        <f t="shared" si="171"/>
        <v>10.264799999999999</v>
      </c>
      <c r="AJ50" s="19"/>
      <c r="AK50" s="17"/>
      <c r="AL50" s="17"/>
      <c r="AM50" s="17"/>
      <c r="AN50" s="17"/>
      <c r="AO50" s="17"/>
    </row>
    <row r="51" spans="1:41" x14ac:dyDescent="0.25">
      <c r="A51" t="s">
        <v>49</v>
      </c>
      <c r="B51">
        <v>46</v>
      </c>
      <c r="C51" s="25"/>
      <c r="D51">
        <v>96</v>
      </c>
      <c r="E51" s="27" t="s">
        <v>104</v>
      </c>
      <c r="F51" s="4">
        <v>1</v>
      </c>
      <c r="G51" s="11">
        <v>10.4732</v>
      </c>
      <c r="H51" s="11">
        <v>11.9472</v>
      </c>
      <c r="I51" s="11">
        <f t="shared" si="5"/>
        <v>1.4740000000000002</v>
      </c>
      <c r="J51" s="11">
        <f t="shared" ref="J51" si="185">AVERAGE(I51:I53)</f>
        <v>1.4751333333333339</v>
      </c>
      <c r="K51" s="11"/>
      <c r="L51" s="11"/>
      <c r="M51" s="11">
        <v>22.594000000000001</v>
      </c>
      <c r="N51" s="11">
        <f t="shared" si="6"/>
        <v>10.646800000000001</v>
      </c>
      <c r="O51" s="11">
        <f t="shared" ref="O51" si="186">AVERAGE(N51:N53)</f>
        <v>10.659266666666666</v>
      </c>
      <c r="P51" s="11"/>
      <c r="Q51" s="11"/>
      <c r="R51" s="11">
        <v>25.485700000000001</v>
      </c>
      <c r="S51" s="11">
        <f t="shared" si="131"/>
        <v>2.8917000000000002</v>
      </c>
      <c r="T51" s="11"/>
      <c r="U51" s="11">
        <f t="shared" si="132"/>
        <v>1.4577860000000005</v>
      </c>
      <c r="V51" s="11">
        <f t="shared" ref="V51" si="187">AVERAGE(U51:U53)</f>
        <v>1.4589068666666671</v>
      </c>
      <c r="W51" s="11">
        <f t="shared" si="133"/>
        <v>10.663014</v>
      </c>
      <c r="X51" s="11">
        <f t="shared" ref="X51" si="188">AVERAGE(W51:W53)</f>
        <v>10.675493133333333</v>
      </c>
      <c r="Y51" s="11">
        <v>16.009599999999999</v>
      </c>
      <c r="Z51" s="11">
        <f t="shared" si="134"/>
        <v>2.6446999999999985</v>
      </c>
      <c r="AA51" s="11"/>
      <c r="AB51" s="12"/>
      <c r="AC51" s="11"/>
      <c r="AD51" s="12">
        <v>2.0284</v>
      </c>
      <c r="AE51" s="11">
        <v>2.1122999999999998</v>
      </c>
      <c r="AF51" s="11">
        <f t="shared" si="128"/>
        <v>8.3899999999999864E-2</v>
      </c>
      <c r="AG51" s="11">
        <f t="shared" si="169"/>
        <v>2.7285999999999984</v>
      </c>
      <c r="AH51" s="11">
        <f t="shared" ref="AH51" si="189">AVERAGE(AG51:AG53)</f>
        <v>2.4302333333333315</v>
      </c>
      <c r="AI51" s="11">
        <f t="shared" si="171"/>
        <v>9.3922000000000025</v>
      </c>
      <c r="AJ51" s="13">
        <f t="shared" ref="AJ51" si="190">AVERAGE(AI51:AI53)</f>
        <v>9.7041666666666675</v>
      </c>
      <c r="AK51" s="11"/>
      <c r="AL51" s="11">
        <v>0.25080923999999999</v>
      </c>
      <c r="AM51" s="11">
        <v>33.251890760000002</v>
      </c>
      <c r="AN51" s="11">
        <v>0.16050000000000283</v>
      </c>
      <c r="AO51" s="11">
        <v>33.342199999999998</v>
      </c>
    </row>
    <row r="52" spans="1:41" x14ac:dyDescent="0.25">
      <c r="B52">
        <v>47</v>
      </c>
      <c r="C52" s="25"/>
      <c r="D52" s="25" t="s">
        <v>50</v>
      </c>
      <c r="E52" s="27"/>
      <c r="F52" s="4">
        <v>2</v>
      </c>
      <c r="G52" s="11">
        <v>10.4979</v>
      </c>
      <c r="H52" s="11">
        <v>11.9101</v>
      </c>
      <c r="I52" s="11">
        <f t="shared" si="5"/>
        <v>1.4122000000000003</v>
      </c>
      <c r="J52" s="11">
        <f t="shared" ref="J52" si="191">STDEV(I51:I53)</f>
        <v>6.3507584848846013E-2</v>
      </c>
      <c r="K52" s="11"/>
      <c r="L52" s="11"/>
      <c r="M52" s="11">
        <v>22.591200000000001</v>
      </c>
      <c r="N52" s="11">
        <f t="shared" si="6"/>
        <v>10.681100000000001</v>
      </c>
      <c r="O52" s="11">
        <f t="shared" ref="O52" si="192">STDEV(N51:N53)</f>
        <v>1.8971645509374011E-2</v>
      </c>
      <c r="P52" s="11"/>
      <c r="Q52" s="11"/>
      <c r="R52" s="11">
        <v>25.468900000000001</v>
      </c>
      <c r="S52" s="11">
        <f t="shared" si="131"/>
        <v>2.8777000000000008</v>
      </c>
      <c r="T52" s="11"/>
      <c r="U52" s="11">
        <f t="shared" si="132"/>
        <v>1.3966658000000003</v>
      </c>
      <c r="V52" s="11">
        <f t="shared" ref="V52" si="193">STDEV(U51:U53)</f>
        <v>6.2809001415508783E-2</v>
      </c>
      <c r="W52" s="11">
        <f t="shared" si="133"/>
        <v>10.6966342</v>
      </c>
      <c r="X52" s="11">
        <f t="shared" ref="X52" si="194">STDEV(W51:W53)</f>
        <v>1.8407913483427144E-2</v>
      </c>
      <c r="Y52" s="11">
        <v>15.548299999999999</v>
      </c>
      <c r="Z52" s="11">
        <f t="shared" si="134"/>
        <v>2.172699999999999</v>
      </c>
      <c r="AA52" s="11"/>
      <c r="AB52" s="12"/>
      <c r="AC52" s="12"/>
      <c r="AD52" s="12">
        <v>2.0264000000000002</v>
      </c>
      <c r="AE52" s="11">
        <v>2.1318999999999999</v>
      </c>
      <c r="AF52" s="11">
        <f t="shared" si="128"/>
        <v>0.10549999999999971</v>
      </c>
      <c r="AG52" s="11">
        <f t="shared" si="169"/>
        <v>2.2781999999999987</v>
      </c>
      <c r="AH52" s="11">
        <f t="shared" ref="AH52" si="195">STDEV(AG51:AG53)</f>
        <v>0.25840882982849733</v>
      </c>
      <c r="AI52" s="11">
        <f t="shared" si="171"/>
        <v>9.8151000000000028</v>
      </c>
      <c r="AJ52" s="13">
        <f t="shared" ref="AJ52" si="196">STDEV(AI51:AI53)</f>
        <v>0.27390126566581063</v>
      </c>
      <c r="AK52" s="11"/>
      <c r="AL52" s="11">
        <v>1.400805335731202E-2</v>
      </c>
      <c r="AM52" s="11">
        <v>0.11663132492543309</v>
      </c>
      <c r="AN52" s="11">
        <v>1.8466456075813348E-2</v>
      </c>
      <c r="AO52" s="11">
        <v>0.1347731798244732</v>
      </c>
    </row>
    <row r="53" spans="1:41" x14ac:dyDescent="0.25">
      <c r="B53">
        <v>48</v>
      </c>
      <c r="C53" s="25"/>
      <c r="D53" s="25"/>
      <c r="E53" s="27"/>
      <c r="F53" s="4">
        <v>3</v>
      </c>
      <c r="G53" s="11">
        <v>10.443899999999999</v>
      </c>
      <c r="H53" s="11">
        <v>11.9831</v>
      </c>
      <c r="I53" s="11">
        <f t="shared" si="5"/>
        <v>1.539200000000001</v>
      </c>
      <c r="J53" s="11"/>
      <c r="K53" s="11"/>
      <c r="L53" s="11"/>
      <c r="M53" s="11">
        <v>22.632999999999999</v>
      </c>
      <c r="N53" s="11">
        <f t="shared" si="6"/>
        <v>10.649899999999999</v>
      </c>
      <c r="O53" s="11"/>
      <c r="P53" s="11"/>
      <c r="Q53" s="11"/>
      <c r="R53" s="11">
        <v>25.511700000000001</v>
      </c>
      <c r="S53" s="11">
        <f t="shared" si="131"/>
        <v>2.878700000000002</v>
      </c>
      <c r="T53" s="11"/>
      <c r="U53" s="11">
        <f t="shared" si="132"/>
        <v>1.5222688000000011</v>
      </c>
      <c r="V53" s="11"/>
      <c r="W53" s="11">
        <f t="shared" si="133"/>
        <v>10.666831199999999</v>
      </c>
      <c r="X53" s="11"/>
      <c r="Y53" s="11">
        <v>15.507099999999999</v>
      </c>
      <c r="Z53" s="11">
        <f t="shared" si="134"/>
        <v>2.1844999999999981</v>
      </c>
      <c r="AA53" s="11"/>
      <c r="AB53" s="12"/>
      <c r="AC53" s="12"/>
      <c r="AD53" s="12">
        <v>2.0023</v>
      </c>
      <c r="AE53" s="11">
        <v>2.1017000000000001</v>
      </c>
      <c r="AF53" s="11">
        <f t="shared" si="128"/>
        <v>9.9400000000000155E-2</v>
      </c>
      <c r="AG53" s="11">
        <f t="shared" si="169"/>
        <v>2.2838999999999983</v>
      </c>
      <c r="AH53" s="11"/>
      <c r="AI53" s="11">
        <f t="shared" si="171"/>
        <v>9.9052000000000007</v>
      </c>
      <c r="AJ53" s="13"/>
      <c r="AK53" s="11"/>
      <c r="AL53" s="11"/>
      <c r="AM53" s="11"/>
      <c r="AN53" s="11"/>
      <c r="AO53" s="11"/>
    </row>
    <row r="54" spans="1:41" x14ac:dyDescent="0.25">
      <c r="B54">
        <v>49</v>
      </c>
      <c r="C54" s="25"/>
      <c r="D54" s="25"/>
      <c r="E54" s="26" t="s">
        <v>45</v>
      </c>
      <c r="F54" s="16">
        <v>1</v>
      </c>
      <c r="G54" s="17">
        <v>10.430999999999999</v>
      </c>
      <c r="H54" s="17">
        <v>11.8278</v>
      </c>
      <c r="I54" s="17">
        <f t="shared" si="5"/>
        <v>1.3968000000000007</v>
      </c>
      <c r="J54" s="17">
        <f t="shared" ref="J54" si="197">AVERAGE(I54:I56)</f>
        <v>1.4812999999999998</v>
      </c>
      <c r="K54" s="17"/>
      <c r="L54" s="17"/>
      <c r="M54" s="17">
        <v>22.304099999999998</v>
      </c>
      <c r="N54" s="17">
        <f t="shared" si="6"/>
        <v>10.476299999999998</v>
      </c>
      <c r="O54" s="17">
        <f t="shared" ref="O54" si="198">AVERAGE(N54:N56)</f>
        <v>10.454599999999999</v>
      </c>
      <c r="P54" s="17"/>
      <c r="Q54" s="17"/>
      <c r="R54" s="17">
        <v>25.181999999999999</v>
      </c>
      <c r="S54" s="17">
        <f t="shared" si="131"/>
        <v>2.8779000000000003</v>
      </c>
      <c r="T54" s="17"/>
      <c r="U54" s="17">
        <f t="shared" si="132"/>
        <v>1.3814352000000008</v>
      </c>
      <c r="V54" s="17">
        <f t="shared" ref="V54" si="199">AVERAGE(U54:U56)</f>
        <v>1.4650056999999999</v>
      </c>
      <c r="W54" s="17">
        <f t="shared" si="133"/>
        <v>10.491664799999999</v>
      </c>
      <c r="X54" s="17">
        <f t="shared" ref="X54" si="200">AVERAGE(W54:W56)</f>
        <v>10.470894299999999</v>
      </c>
      <c r="Y54" s="17">
        <v>14.599500000000001</v>
      </c>
      <c r="Z54" s="17">
        <f t="shared" si="134"/>
        <v>1.2906000000000013</v>
      </c>
      <c r="AA54" s="17"/>
      <c r="AB54" s="18"/>
      <c r="AC54" s="18"/>
      <c r="AD54" s="18">
        <v>2.0017</v>
      </c>
      <c r="AE54" s="17">
        <v>2.4550000000000001</v>
      </c>
      <c r="AF54" s="17">
        <f t="shared" si="128"/>
        <v>0.45330000000000004</v>
      </c>
      <c r="AG54" s="17">
        <f t="shared" si="169"/>
        <v>1.7439000000000013</v>
      </c>
      <c r="AH54" s="17">
        <f t="shared" ref="AH54" si="201">AVERAGE(AG54:AG56)</f>
        <v>1.6147999999999996</v>
      </c>
      <c r="AI54" s="17">
        <f t="shared" si="171"/>
        <v>10.129199999999997</v>
      </c>
      <c r="AJ54" s="19">
        <f t="shared" ref="AJ54" si="202">AVERAGE(AI54:AI56)</f>
        <v>10.321099999999999</v>
      </c>
      <c r="AK54" s="17"/>
      <c r="AL54" s="17">
        <v>0.26463710666666668</v>
      </c>
      <c r="AM54" s="17">
        <v>33.415962893333337</v>
      </c>
      <c r="AN54" s="17">
        <v>0.20720000000000036</v>
      </c>
      <c r="AO54" s="17">
        <v>33.473399999999998</v>
      </c>
    </row>
    <row r="55" spans="1:41" x14ac:dyDescent="0.25">
      <c r="B55">
        <v>50</v>
      </c>
      <c r="C55" s="25"/>
      <c r="D55" s="25"/>
      <c r="E55" s="26"/>
      <c r="F55" s="16">
        <v>2</v>
      </c>
      <c r="G55" s="17">
        <v>10.430300000000001</v>
      </c>
      <c r="H55" s="17">
        <v>11.966799999999999</v>
      </c>
      <c r="I55" s="17">
        <f t="shared" si="5"/>
        <v>1.5364999999999984</v>
      </c>
      <c r="J55" s="17">
        <f t="shared" ref="J55" si="203">STDEV(I54:I56)</f>
        <v>7.4316148985263342E-2</v>
      </c>
      <c r="K55" s="17"/>
      <c r="L55" s="17"/>
      <c r="M55" s="17">
        <v>22.449000000000002</v>
      </c>
      <c r="N55" s="17">
        <f t="shared" si="6"/>
        <v>10.482200000000002</v>
      </c>
      <c r="O55" s="17">
        <f t="shared" ref="O55" si="204">STDEV(N54:N56)</f>
        <v>4.2796845678158307E-2</v>
      </c>
      <c r="P55" s="17"/>
      <c r="Q55" s="17"/>
      <c r="R55" s="17">
        <v>25.319400000000002</v>
      </c>
      <c r="S55" s="17">
        <f t="shared" si="131"/>
        <v>2.8704000000000001</v>
      </c>
      <c r="T55" s="17"/>
      <c r="U55" s="17">
        <f t="shared" si="132"/>
        <v>1.5195984999999985</v>
      </c>
      <c r="V55" s="17">
        <f t="shared" ref="V55" si="205">STDEV(U54:U56)</f>
        <v>7.3498671346425473E-2</v>
      </c>
      <c r="W55" s="17">
        <f t="shared" si="133"/>
        <v>10.499101500000002</v>
      </c>
      <c r="X55" s="17">
        <f t="shared" ref="X55" si="206">STDEV(W54:W56)</f>
        <v>4.2578603190923756E-2</v>
      </c>
      <c r="Y55" s="17">
        <v>14.5398</v>
      </c>
      <c r="Z55" s="17">
        <f t="shared" si="134"/>
        <v>1.2390999999999988</v>
      </c>
      <c r="AA55" s="17"/>
      <c r="AB55" s="18"/>
      <c r="AC55" s="18"/>
      <c r="AD55" s="18">
        <v>1.9763999999999999</v>
      </c>
      <c r="AE55" s="17">
        <v>2.3671000000000002</v>
      </c>
      <c r="AF55" s="17">
        <f t="shared" si="128"/>
        <v>0.39070000000000027</v>
      </c>
      <c r="AG55" s="17">
        <f t="shared" si="169"/>
        <v>1.629799999999999</v>
      </c>
      <c r="AH55" s="17">
        <f t="shared" ref="AH55" si="207">STDEV(AG54:AG56)</f>
        <v>0.13721628912049921</v>
      </c>
      <c r="AI55" s="17">
        <f t="shared" si="171"/>
        <v>10.388900000000001</v>
      </c>
      <c r="AJ55" s="19">
        <f t="shared" ref="AJ55" si="208">STDEV(AI54:AI56)</f>
        <v>0.16855749760838462</v>
      </c>
      <c r="AK55" s="17"/>
      <c r="AL55" s="17">
        <v>1.1662307538743536E-2</v>
      </c>
      <c r="AM55" s="17">
        <v>0.16284967288308647</v>
      </c>
      <c r="AN55" s="17">
        <v>2.700388860886381E-2</v>
      </c>
      <c r="AO55" s="17">
        <v>0.15296679378217928</v>
      </c>
    </row>
    <row r="56" spans="1:41" x14ac:dyDescent="0.25">
      <c r="B56">
        <v>51</v>
      </c>
      <c r="C56" s="25"/>
      <c r="D56" s="25"/>
      <c r="E56" s="26"/>
      <c r="F56" s="16">
        <v>3</v>
      </c>
      <c r="G56" s="17">
        <v>10.476100000000001</v>
      </c>
      <c r="H56" s="17">
        <v>11.986700000000001</v>
      </c>
      <c r="I56" s="17">
        <f t="shared" si="5"/>
        <v>1.5106000000000002</v>
      </c>
      <c r="J56" s="17"/>
      <c r="K56" s="17"/>
      <c r="L56" s="17"/>
      <c r="M56" s="17">
        <v>22.391999999999999</v>
      </c>
      <c r="N56" s="17">
        <f t="shared" si="6"/>
        <v>10.405299999999999</v>
      </c>
      <c r="O56" s="17"/>
      <c r="P56" s="17"/>
      <c r="Q56" s="17"/>
      <c r="R56" s="17">
        <v>25.272600000000001</v>
      </c>
      <c r="S56" s="17">
        <f t="shared" si="131"/>
        <v>2.8806000000000012</v>
      </c>
      <c r="T56" s="17"/>
      <c r="U56" s="17">
        <f t="shared" si="132"/>
        <v>1.4939834000000003</v>
      </c>
      <c r="V56" s="17"/>
      <c r="W56" s="17">
        <f t="shared" si="133"/>
        <v>10.421916599999998</v>
      </c>
      <c r="X56" s="17"/>
      <c r="Y56" s="17">
        <v>14.4131</v>
      </c>
      <c r="Z56" s="17">
        <f t="shared" si="134"/>
        <v>1.0563999999999982</v>
      </c>
      <c r="AA56" s="17"/>
      <c r="AB56" s="18"/>
      <c r="AC56" s="18"/>
      <c r="AD56" s="18">
        <v>2.0017</v>
      </c>
      <c r="AE56" s="17">
        <v>2.4159999999999999</v>
      </c>
      <c r="AF56" s="17">
        <f t="shared" si="128"/>
        <v>0.41429999999999989</v>
      </c>
      <c r="AG56" s="17">
        <f t="shared" si="169"/>
        <v>1.4706999999999981</v>
      </c>
      <c r="AH56" s="17"/>
      <c r="AI56" s="17">
        <f t="shared" si="171"/>
        <v>10.4452</v>
      </c>
      <c r="AJ56" s="19"/>
      <c r="AK56" s="17"/>
      <c r="AL56" s="17"/>
      <c r="AM56" s="17"/>
      <c r="AN56" s="17"/>
      <c r="AO56" s="17"/>
    </row>
    <row r="57" spans="1:41" x14ac:dyDescent="0.25">
      <c r="B57">
        <v>52</v>
      </c>
      <c r="C57" s="25"/>
      <c r="D57" s="25"/>
      <c r="E57" s="27" t="s">
        <v>46</v>
      </c>
      <c r="F57" s="4">
        <v>1</v>
      </c>
      <c r="G57" s="11">
        <v>10.4983</v>
      </c>
      <c r="H57" s="11">
        <v>11.571099999999999</v>
      </c>
      <c r="I57" s="11">
        <f t="shared" si="5"/>
        <v>1.0727999999999991</v>
      </c>
      <c r="J57" s="11">
        <f t="shared" ref="J57" si="209">AVERAGE(I57:I59)</f>
        <v>1.1712666666666667</v>
      </c>
      <c r="K57" s="11"/>
      <c r="L57" s="11"/>
      <c r="M57" s="11">
        <v>22.191400000000002</v>
      </c>
      <c r="N57" s="11">
        <f t="shared" si="6"/>
        <v>10.620300000000002</v>
      </c>
      <c r="O57" s="11">
        <f t="shared" ref="O57" si="210">AVERAGE(N57:N59)</f>
        <v>10.656233333333335</v>
      </c>
      <c r="P57" s="11"/>
      <c r="Q57" s="11"/>
      <c r="R57" s="11">
        <v>25.125</v>
      </c>
      <c r="S57" s="11">
        <f t="shared" si="131"/>
        <v>2.9335999999999984</v>
      </c>
      <c r="T57" s="11"/>
      <c r="U57" s="11">
        <f t="shared" si="132"/>
        <v>1.060999199999999</v>
      </c>
      <c r="V57" s="11">
        <f t="shared" ref="V57" si="211">AVERAGE(U57:U59)</f>
        <v>1.1583827333333332</v>
      </c>
      <c r="W57" s="11">
        <f t="shared" si="133"/>
        <v>10.632100800000002</v>
      </c>
      <c r="X57" s="11">
        <f t="shared" ref="X57" si="212">AVERAGE(W57:W59)</f>
        <v>10.669117266666667</v>
      </c>
      <c r="Y57" s="11">
        <v>14.2402</v>
      </c>
      <c r="Z57" s="11">
        <f t="shared" si="134"/>
        <v>0.80830000000000091</v>
      </c>
      <c r="AA57" s="11"/>
      <c r="AB57" s="12"/>
      <c r="AC57" s="12"/>
      <c r="AD57" s="12">
        <v>1.9903</v>
      </c>
      <c r="AE57" s="11">
        <v>2.4091</v>
      </c>
      <c r="AF57" s="11">
        <f t="shared" si="128"/>
        <v>0.41880000000000006</v>
      </c>
      <c r="AG57" s="11">
        <f t="shared" si="169"/>
        <v>1.227100000000001</v>
      </c>
      <c r="AH57" s="11">
        <f t="shared" ref="AH57" si="213">AVERAGE(AG57:AG59)</f>
        <v>1.277200000000001</v>
      </c>
      <c r="AI57" s="11">
        <f t="shared" si="171"/>
        <v>10.466000000000001</v>
      </c>
      <c r="AJ57" s="13">
        <f t="shared" ref="AJ57" si="214">AVERAGE(AI57:AI59)</f>
        <v>10.5503</v>
      </c>
      <c r="AK57" s="11"/>
      <c r="AL57" s="11">
        <v>0.25098082666666666</v>
      </c>
      <c r="AM57" s="11">
        <v>33.294952506666668</v>
      </c>
      <c r="AN57" s="11">
        <v>0.16003333333333045</v>
      </c>
      <c r="AO57" s="11">
        <v>33.385899999999999</v>
      </c>
    </row>
    <row r="58" spans="1:41" x14ac:dyDescent="0.25">
      <c r="B58">
        <v>53</v>
      </c>
      <c r="C58" s="25"/>
      <c r="D58" s="25"/>
      <c r="E58" s="27"/>
      <c r="F58" s="4">
        <v>2</v>
      </c>
      <c r="G58" s="11">
        <v>10.532999999999999</v>
      </c>
      <c r="H58" s="11">
        <v>11.7997</v>
      </c>
      <c r="I58" s="11">
        <f t="shared" si="5"/>
        <v>1.2667000000000002</v>
      </c>
      <c r="J58" s="11">
        <f t="shared" ref="J58" si="215">STDEV(I57:I59)</f>
        <v>9.6985583121067226E-2</v>
      </c>
      <c r="K58" s="11"/>
      <c r="L58" s="11"/>
      <c r="M58" s="11">
        <v>22.446000000000002</v>
      </c>
      <c r="N58" s="11">
        <f t="shared" si="6"/>
        <v>10.646300000000002</v>
      </c>
      <c r="O58" s="11">
        <f t="shared" ref="O58" si="216">STDEV(N57:N59)</f>
        <v>4.1794896020126995E-2</v>
      </c>
      <c r="P58" s="11"/>
      <c r="Q58" s="11"/>
      <c r="R58" s="11">
        <v>25.3431</v>
      </c>
      <c r="S58" s="11">
        <f t="shared" si="131"/>
        <v>2.8970999999999982</v>
      </c>
      <c r="T58" s="11"/>
      <c r="U58" s="11">
        <f t="shared" si="132"/>
        <v>1.2527663000000002</v>
      </c>
      <c r="V58" s="11">
        <f t="shared" ref="V58" si="217">STDEV(U57:U59)</f>
        <v>9.5918741706735547E-2</v>
      </c>
      <c r="W58" s="11">
        <f t="shared" si="133"/>
        <v>10.660233700000001</v>
      </c>
      <c r="X58" s="11">
        <f t="shared" ref="X58" si="218">STDEV(W57:W59)</f>
        <v>4.2166038592725795E-2</v>
      </c>
      <c r="Y58" s="11">
        <v>14.4261</v>
      </c>
      <c r="Z58" s="11">
        <f t="shared" si="134"/>
        <v>0.99600000000000222</v>
      </c>
      <c r="AA58" s="11"/>
      <c r="AB58" s="12"/>
      <c r="AC58" s="12"/>
      <c r="AD58" s="12">
        <v>1.9872000000000001</v>
      </c>
      <c r="AE58" s="11">
        <v>2.3708</v>
      </c>
      <c r="AF58" s="11">
        <f t="shared" si="128"/>
        <v>0.38359999999999994</v>
      </c>
      <c r="AG58" s="11">
        <f t="shared" si="169"/>
        <v>1.3796000000000022</v>
      </c>
      <c r="AH58" s="11">
        <f t="shared" ref="AH58" si="219">STDEV(AG57:AG59)</f>
        <v>8.8687823290461806E-2</v>
      </c>
      <c r="AI58" s="11">
        <f t="shared" si="171"/>
        <v>10.5334</v>
      </c>
      <c r="AJ58" s="13">
        <f t="shared" ref="AJ58" si="220">STDEV(AI57:AI59)</f>
        <v>9.3897657052771796E-2</v>
      </c>
      <c r="AK58" s="11"/>
      <c r="AL58" s="11">
        <v>2.11406590947452E-2</v>
      </c>
      <c r="AM58" s="11">
        <v>0.25314106506049211</v>
      </c>
      <c r="AN58" s="11">
        <v>1.2567550808865716E-2</v>
      </c>
      <c r="AO58" s="11">
        <v>0.27127086094897601</v>
      </c>
    </row>
    <row r="59" spans="1:41" x14ac:dyDescent="0.25">
      <c r="B59">
        <v>54</v>
      </c>
      <c r="C59" s="25"/>
      <c r="D59" s="25"/>
      <c r="E59" s="27"/>
      <c r="F59" s="4">
        <v>3</v>
      </c>
      <c r="G59" s="11">
        <v>10.4847</v>
      </c>
      <c r="H59" s="11">
        <v>11.659000000000001</v>
      </c>
      <c r="I59" s="11">
        <f t="shared" si="5"/>
        <v>1.1743000000000006</v>
      </c>
      <c r="J59" s="11"/>
      <c r="K59" s="11"/>
      <c r="L59" s="11"/>
      <c r="M59" s="11">
        <v>22.3611</v>
      </c>
      <c r="N59" s="11">
        <f t="shared" si="6"/>
        <v>10.7021</v>
      </c>
      <c r="O59" s="11"/>
      <c r="P59" s="11"/>
      <c r="Q59" s="11"/>
      <c r="R59" s="11">
        <v>25.251000000000001</v>
      </c>
      <c r="S59" s="11">
        <f t="shared" si="131"/>
        <v>2.8899000000000008</v>
      </c>
      <c r="T59" s="11"/>
      <c r="U59" s="11">
        <f t="shared" si="132"/>
        <v>1.1613827000000005</v>
      </c>
      <c r="V59" s="11"/>
      <c r="W59" s="11">
        <f t="shared" si="133"/>
        <v>10.7150173</v>
      </c>
      <c r="X59" s="11"/>
      <c r="Y59" s="11">
        <v>14.217700000000001</v>
      </c>
      <c r="Z59" s="11">
        <f t="shared" si="134"/>
        <v>0.84309999999999974</v>
      </c>
      <c r="AA59" s="11"/>
      <c r="AB59" s="12"/>
      <c r="AC59" s="12"/>
      <c r="AD59" s="12">
        <v>1.9977</v>
      </c>
      <c r="AE59" s="11">
        <v>2.3795000000000002</v>
      </c>
      <c r="AF59" s="11">
        <f t="shared" si="128"/>
        <v>0.38180000000000014</v>
      </c>
      <c r="AG59" s="11">
        <f t="shared" si="169"/>
        <v>1.2248999999999999</v>
      </c>
      <c r="AH59" s="11"/>
      <c r="AI59" s="11">
        <f t="shared" si="171"/>
        <v>10.6515</v>
      </c>
      <c r="AJ59" s="13"/>
      <c r="AK59" s="11"/>
      <c r="AL59" s="11"/>
      <c r="AM59" s="11"/>
      <c r="AN59" s="11"/>
      <c r="AO59" s="11"/>
    </row>
    <row r="60" spans="1:41" x14ac:dyDescent="0.25">
      <c r="B60">
        <v>55</v>
      </c>
      <c r="C60" s="25"/>
      <c r="D60" s="25"/>
      <c r="E60" s="26" t="s">
        <v>47</v>
      </c>
      <c r="F60" s="16">
        <v>1</v>
      </c>
      <c r="G60" s="17">
        <v>10.473599999999999</v>
      </c>
      <c r="H60" s="17">
        <v>11.607799999999999</v>
      </c>
      <c r="I60" s="17">
        <f t="shared" si="5"/>
        <v>1.1341999999999999</v>
      </c>
      <c r="J60" s="17">
        <f t="shared" ref="J60" si="221">AVERAGE(I60:I62)</f>
        <v>1.303766666666667</v>
      </c>
      <c r="K60" s="17"/>
      <c r="L60" s="17"/>
      <c r="M60" s="17">
        <v>22.1555</v>
      </c>
      <c r="N60" s="17">
        <f t="shared" si="6"/>
        <v>10.547700000000001</v>
      </c>
      <c r="O60" s="17">
        <f t="shared" ref="O60" si="222">AVERAGE(N60:N62)</f>
        <v>10.549900000000001</v>
      </c>
      <c r="P60" s="17"/>
      <c r="Q60" s="17"/>
      <c r="R60" s="17">
        <v>25.0503</v>
      </c>
      <c r="S60" s="17">
        <f t="shared" si="131"/>
        <v>2.8948</v>
      </c>
      <c r="T60" s="17"/>
      <c r="U60" s="17">
        <f t="shared" si="132"/>
        <v>1.1217237999999998</v>
      </c>
      <c r="V60" s="17">
        <f t="shared" ref="V60" si="223">AVERAGE(U60:U62)</f>
        <v>1.2894252333333336</v>
      </c>
      <c r="W60" s="17">
        <f t="shared" si="133"/>
        <v>10.560176200000001</v>
      </c>
      <c r="X60" s="17">
        <f t="shared" ref="X60" si="224">AVERAGE(W60:W62)</f>
        <v>10.564241433333335</v>
      </c>
      <c r="Y60" s="17">
        <v>16.4068</v>
      </c>
      <c r="Z60" s="17">
        <f t="shared" si="134"/>
        <v>3.0384000000000011</v>
      </c>
      <c r="AA60" s="17"/>
      <c r="AB60" s="18"/>
      <c r="AC60" s="18"/>
      <c r="AD60" s="18">
        <v>1.9581</v>
      </c>
      <c r="AE60" s="17">
        <v>2.5886</v>
      </c>
      <c r="AF60" s="17">
        <f t="shared" si="128"/>
        <v>0.63050000000000006</v>
      </c>
      <c r="AG60" s="17">
        <f t="shared" si="169"/>
        <v>3.6689000000000012</v>
      </c>
      <c r="AH60" s="17">
        <f t="shared" ref="AH60" si="225">AVERAGE(AG60:AG62)</f>
        <v>4.8875999999999999</v>
      </c>
      <c r="AI60" s="17">
        <f t="shared" si="171"/>
        <v>8.0129999999999999</v>
      </c>
      <c r="AJ60" s="19">
        <f t="shared" ref="AJ60" si="226">AVERAGE(AI60:AI62)</f>
        <v>6.9660666666666673</v>
      </c>
      <c r="AK60" s="17"/>
      <c r="AL60" s="17">
        <v>0.25503330000000002</v>
      </c>
      <c r="AM60" s="17">
        <v>33.469933366666666</v>
      </c>
      <c r="AN60" s="17">
        <v>0.22873333333333309</v>
      </c>
      <c r="AO60" s="17">
        <v>33.496233333333329</v>
      </c>
    </row>
    <row r="61" spans="1:41" x14ac:dyDescent="0.25">
      <c r="B61">
        <v>56</v>
      </c>
      <c r="C61" s="25"/>
      <c r="D61" s="25"/>
      <c r="E61" s="26"/>
      <c r="F61" s="16">
        <v>2</v>
      </c>
      <c r="G61" s="17">
        <v>10.491199999999999</v>
      </c>
      <c r="H61" s="17">
        <v>11.792899999999999</v>
      </c>
      <c r="I61" s="17">
        <f t="shared" si="5"/>
        <v>1.3017000000000003</v>
      </c>
      <c r="J61" s="17">
        <f t="shared" ref="J61" si="227">STDEV(I60:I62)</f>
        <v>0.17060938817466503</v>
      </c>
      <c r="K61" s="17"/>
      <c r="L61" s="17"/>
      <c r="M61" s="17">
        <v>22.345500000000001</v>
      </c>
      <c r="N61" s="17">
        <f t="shared" si="6"/>
        <v>10.552600000000002</v>
      </c>
      <c r="O61" s="17">
        <f t="shared" ref="O61" si="228">STDEV(N60:N62)</f>
        <v>2.4879710609255375E-3</v>
      </c>
      <c r="P61" s="17"/>
      <c r="Q61" s="17"/>
      <c r="R61" s="17">
        <v>25.220300000000002</v>
      </c>
      <c r="S61" s="17">
        <f t="shared" si="131"/>
        <v>2.8748000000000005</v>
      </c>
      <c r="T61" s="17"/>
      <c r="U61" s="17">
        <f t="shared" si="132"/>
        <v>1.2873813000000005</v>
      </c>
      <c r="V61" s="17">
        <f t="shared" ref="V61" si="229">STDEV(U60:U62)</f>
        <v>0.16873268490474466</v>
      </c>
      <c r="W61" s="17">
        <f t="shared" si="133"/>
        <v>10.566918700000002</v>
      </c>
      <c r="X61" s="17">
        <f t="shared" ref="X61" si="230">STDEV(W60:W62)</f>
        <v>3.579129106827094E-3</v>
      </c>
      <c r="Y61" s="17">
        <v>17.867599999999999</v>
      </c>
      <c r="Z61" s="17">
        <f t="shared" si="134"/>
        <v>4.5015999999999998</v>
      </c>
      <c r="AA61" s="17"/>
      <c r="AB61" s="18"/>
      <c r="AC61" s="18"/>
      <c r="AD61" s="18">
        <v>1.9684999999999999</v>
      </c>
      <c r="AE61" s="17">
        <v>2.2883</v>
      </c>
      <c r="AF61" s="17">
        <f t="shared" si="128"/>
        <v>0.31980000000000008</v>
      </c>
      <c r="AG61" s="17">
        <f t="shared" si="169"/>
        <v>4.8213999999999997</v>
      </c>
      <c r="AH61" s="17">
        <f t="shared" ref="AH61" si="231">STDEV(AG60:AG62)</f>
        <v>1.2531121537994907</v>
      </c>
      <c r="AI61" s="17">
        <f t="shared" si="171"/>
        <v>7.0329000000000024</v>
      </c>
      <c r="AJ61" s="19">
        <f t="shared" ref="AJ61" si="232">STDEV(AI60:AI62)</f>
        <v>1.0818993221799</v>
      </c>
      <c r="AK61" s="17"/>
      <c r="AL61" s="17">
        <v>7.2560848904006329E-3</v>
      </c>
      <c r="AM61" s="17">
        <v>0.14596941990454523</v>
      </c>
      <c r="AN61" s="17">
        <v>7.1162162230593476E-2</v>
      </c>
      <c r="AO61" s="17">
        <v>8.1952750614808806E-2</v>
      </c>
    </row>
    <row r="62" spans="1:41" x14ac:dyDescent="0.25">
      <c r="B62">
        <v>57</v>
      </c>
      <c r="C62" s="25"/>
      <c r="D62" s="25"/>
      <c r="E62" s="26"/>
      <c r="F62" s="16">
        <v>3</v>
      </c>
      <c r="G62" s="17">
        <v>10.511699999999999</v>
      </c>
      <c r="H62" s="17">
        <v>11.9871</v>
      </c>
      <c r="I62" s="17">
        <f t="shared" si="5"/>
        <v>1.4754000000000005</v>
      </c>
      <c r="J62" s="17"/>
      <c r="K62" s="17"/>
      <c r="L62" s="17"/>
      <c r="M62" s="17">
        <v>22.5365</v>
      </c>
      <c r="N62" s="17">
        <f t="shared" si="6"/>
        <v>10.5494</v>
      </c>
      <c r="O62" s="17"/>
      <c r="P62" s="17"/>
      <c r="Q62" s="17"/>
      <c r="R62" s="17">
        <v>25.412400000000002</v>
      </c>
      <c r="S62" s="17">
        <f t="shared" si="131"/>
        <v>2.8759000000000015</v>
      </c>
      <c r="T62" s="17"/>
      <c r="U62" s="17">
        <f t="shared" si="132"/>
        <v>1.4591706000000004</v>
      </c>
      <c r="V62" s="17"/>
      <c r="W62" s="17">
        <f t="shared" si="133"/>
        <v>10.565629400000001</v>
      </c>
      <c r="X62" s="17"/>
      <c r="Y62" s="17">
        <v>19.322900000000001</v>
      </c>
      <c r="Z62" s="17">
        <f t="shared" si="134"/>
        <v>5.9352999999999998</v>
      </c>
      <c r="AA62" s="17"/>
      <c r="AB62" s="18"/>
      <c r="AC62" s="18"/>
      <c r="AD62" s="18">
        <v>2.0059999999999998</v>
      </c>
      <c r="AE62" s="17">
        <v>2.2431999999999999</v>
      </c>
      <c r="AF62" s="17">
        <f t="shared" si="128"/>
        <v>0.23720000000000008</v>
      </c>
      <c r="AG62" s="17">
        <f t="shared" si="169"/>
        <v>6.1724999999999994</v>
      </c>
      <c r="AH62" s="17"/>
      <c r="AI62" s="17">
        <f t="shared" si="171"/>
        <v>5.8523000000000014</v>
      </c>
      <c r="AJ62" s="19"/>
      <c r="AK62" s="17"/>
      <c r="AL62" s="17"/>
      <c r="AM62" s="17"/>
      <c r="AN62" s="17"/>
      <c r="AO62" s="17"/>
    </row>
    <row r="63" spans="1:41" x14ac:dyDescent="0.25">
      <c r="B63">
        <v>58</v>
      </c>
      <c r="C63" s="25"/>
      <c r="D63" s="25"/>
      <c r="E63" s="27" t="s">
        <v>105</v>
      </c>
      <c r="F63" s="4">
        <v>1</v>
      </c>
      <c r="G63" s="11">
        <v>10.4955</v>
      </c>
      <c r="H63" s="11">
        <v>11.895</v>
      </c>
      <c r="I63" s="11">
        <f t="shared" si="5"/>
        <v>1.3994999999999997</v>
      </c>
      <c r="J63" s="11">
        <f t="shared" ref="J63" si="233">AVERAGE(I63:I65)</f>
        <v>1.4139333333333337</v>
      </c>
      <c r="K63" s="11"/>
      <c r="L63" s="11"/>
      <c r="M63" s="11">
        <v>22.119299999999999</v>
      </c>
      <c r="N63" s="11">
        <f t="shared" si="6"/>
        <v>10.224299999999999</v>
      </c>
      <c r="O63" s="11">
        <f t="shared" ref="O63" si="234">AVERAGE(N63:N65)</f>
        <v>10.161966666666666</v>
      </c>
      <c r="P63" s="11"/>
      <c r="Q63" s="11"/>
      <c r="R63" s="11">
        <v>25.007300000000001</v>
      </c>
      <c r="S63" s="11">
        <f t="shared" si="131"/>
        <v>2.8880000000000017</v>
      </c>
      <c r="T63" s="11"/>
      <c r="U63" s="11">
        <f t="shared" si="132"/>
        <v>1.3841054999999998</v>
      </c>
      <c r="V63" s="11">
        <f t="shared" ref="V63" si="235">AVERAGE(U63:U65)</f>
        <v>1.3983800666666673</v>
      </c>
      <c r="W63" s="11">
        <f t="shared" si="133"/>
        <v>10.239694499999999</v>
      </c>
      <c r="X63" s="11">
        <f t="shared" ref="X63" si="236">AVERAGE(W63:W65)</f>
        <v>10.177519933333334</v>
      </c>
      <c r="Y63" s="11">
        <v>14.69</v>
      </c>
      <c r="Z63" s="11">
        <f t="shared" si="134"/>
        <v>1.306499999999998</v>
      </c>
      <c r="AA63" s="11"/>
      <c r="AB63" s="12"/>
      <c r="AC63" s="12"/>
      <c r="AD63" s="12">
        <v>1.978</v>
      </c>
      <c r="AE63" s="11">
        <v>2.0373999999999999</v>
      </c>
      <c r="AF63" s="11">
        <f t="shared" si="128"/>
        <v>5.9399999999999897E-2</v>
      </c>
      <c r="AG63" s="11">
        <f t="shared" si="169"/>
        <v>1.3658999999999979</v>
      </c>
      <c r="AH63" s="11">
        <f t="shared" ref="AH63" si="237">AVERAGE(AG63:AG65)</f>
        <v>1.0509333333333333</v>
      </c>
      <c r="AI63" s="11">
        <f t="shared" si="171"/>
        <v>10.257900000000001</v>
      </c>
      <c r="AJ63" s="13">
        <f t="shared" ref="AJ63" si="238">AVERAGE(AI63:AI65)</f>
        <v>10.524966666666666</v>
      </c>
      <c r="AK63" s="11"/>
      <c r="AL63" s="11">
        <v>0.24529071</v>
      </c>
      <c r="AM63" s="11">
        <v>33.060009290000004</v>
      </c>
      <c r="AN63" s="11">
        <v>0.1606333333333326</v>
      </c>
      <c r="AO63" s="11">
        <v>33.144666666666666</v>
      </c>
    </row>
    <row r="64" spans="1:41" x14ac:dyDescent="0.25">
      <c r="B64">
        <v>59</v>
      </c>
      <c r="C64" s="25"/>
      <c r="D64" s="25"/>
      <c r="E64" s="27"/>
      <c r="F64" s="4">
        <v>2</v>
      </c>
      <c r="G64" s="11">
        <v>10.491099999999999</v>
      </c>
      <c r="H64" s="11">
        <v>11.9411</v>
      </c>
      <c r="I64" s="11">
        <f t="shared" si="5"/>
        <v>1.4500000000000011</v>
      </c>
      <c r="J64" s="11">
        <f t="shared" ref="J64" si="239">STDEV(I63:I65)</f>
        <v>3.1441427024442831E-2</v>
      </c>
      <c r="K64" s="11"/>
      <c r="L64" s="11"/>
      <c r="M64" s="11">
        <v>22.093</v>
      </c>
      <c r="N64" s="11">
        <f t="shared" si="6"/>
        <v>10.151899999999999</v>
      </c>
      <c r="O64" s="11">
        <f t="shared" ref="O64" si="240">STDEV(N63:N65)</f>
        <v>5.7959411085114564E-2</v>
      </c>
      <c r="P64" s="11"/>
      <c r="Q64" s="11"/>
      <c r="R64" s="11">
        <v>25.971499999999999</v>
      </c>
      <c r="S64" s="11">
        <f t="shared" si="131"/>
        <v>3.8784999999999989</v>
      </c>
      <c r="T64" s="11"/>
      <c r="U64" s="11">
        <f t="shared" si="132"/>
        <v>1.4340500000000012</v>
      </c>
      <c r="V64" s="11">
        <f t="shared" ref="V64" si="241">STDEV(U63:U65)</f>
        <v>3.1095571327173981E-2</v>
      </c>
      <c r="W64" s="11">
        <f t="shared" si="133"/>
        <v>10.16785</v>
      </c>
      <c r="X64" s="11">
        <f t="shared" ref="X64" si="242">STDEV(W63:W65)</f>
        <v>5.794791140466838E-2</v>
      </c>
      <c r="Y64" s="11">
        <v>14.7254</v>
      </c>
      <c r="Z64" s="11">
        <f t="shared" si="134"/>
        <v>0.35580000000000211</v>
      </c>
      <c r="AA64" s="11"/>
      <c r="AB64" s="12"/>
      <c r="AC64" s="12"/>
      <c r="AD64" s="12">
        <v>1.9998</v>
      </c>
      <c r="AE64" s="11">
        <v>2.0644999999999998</v>
      </c>
      <c r="AF64" s="11">
        <f t="shared" si="128"/>
        <v>6.4699999999999758E-2</v>
      </c>
      <c r="AG64" s="11">
        <f t="shared" si="169"/>
        <v>0.42050000000000187</v>
      </c>
      <c r="AH64" s="11">
        <f t="shared" ref="AH64" si="243">STDEV(AG63:AG65)</f>
        <v>0.54597133929660813</v>
      </c>
      <c r="AI64" s="11">
        <f t="shared" si="171"/>
        <v>11.181399999999998</v>
      </c>
      <c r="AJ64" s="13">
        <f t="shared" ref="AJ64" si="244">STDEV(AI63:AI65)</f>
        <v>0.57176731572671402</v>
      </c>
      <c r="AK64" s="11"/>
      <c r="AL64" s="11">
        <v>1.4319809063325493E-2</v>
      </c>
      <c r="AM64" s="11">
        <v>0.20423414414982136</v>
      </c>
      <c r="AN64" s="11">
        <v>3.7819747927944876E-3</v>
      </c>
      <c r="AO64" s="11">
        <v>0.21688064305819407</v>
      </c>
    </row>
    <row r="65" spans="1:41" x14ac:dyDescent="0.25">
      <c r="B65">
        <v>60</v>
      </c>
      <c r="C65" s="25"/>
      <c r="D65" s="25"/>
      <c r="E65" s="27"/>
      <c r="F65" s="4">
        <v>3</v>
      </c>
      <c r="G65" s="11">
        <v>10.476699999999999</v>
      </c>
      <c r="H65" s="11">
        <v>11.869</v>
      </c>
      <c r="I65" s="11">
        <f t="shared" si="5"/>
        <v>1.3923000000000005</v>
      </c>
      <c r="J65" s="11"/>
      <c r="K65" s="15" t="s">
        <v>64</v>
      </c>
      <c r="L65" s="11" t="s">
        <v>51</v>
      </c>
      <c r="M65" s="11">
        <v>21.9787</v>
      </c>
      <c r="N65" s="11">
        <f t="shared" si="6"/>
        <v>10.1097</v>
      </c>
      <c r="O65" s="11"/>
      <c r="P65" s="11" t="s">
        <v>68</v>
      </c>
      <c r="Q65" s="11" t="s">
        <v>51</v>
      </c>
      <c r="R65" s="11">
        <v>24.864599999999999</v>
      </c>
      <c r="S65" s="11">
        <f t="shared" si="131"/>
        <v>2.8858999999999995</v>
      </c>
      <c r="T65" s="11"/>
      <c r="U65" s="11">
        <f t="shared" si="132"/>
        <v>1.3769847000000006</v>
      </c>
      <c r="V65" s="11"/>
      <c r="W65" s="11">
        <f t="shared" si="133"/>
        <v>10.125015299999999</v>
      </c>
      <c r="X65" s="11"/>
      <c r="Y65" s="11">
        <v>14.664999999999999</v>
      </c>
      <c r="Z65" s="11">
        <f t="shared" si="134"/>
        <v>1.3024000000000004</v>
      </c>
      <c r="AA65" s="11"/>
      <c r="AB65" s="12"/>
      <c r="AC65" s="12"/>
      <c r="AD65" s="12">
        <v>2.0145</v>
      </c>
      <c r="AE65" s="11">
        <v>2.0785</v>
      </c>
      <c r="AF65" s="11">
        <f t="shared" si="128"/>
        <v>6.4000000000000057E-2</v>
      </c>
      <c r="AG65" s="11">
        <f t="shared" si="169"/>
        <v>1.3664000000000005</v>
      </c>
      <c r="AH65" s="11"/>
      <c r="AI65" s="11">
        <f t="shared" si="171"/>
        <v>10.1356</v>
      </c>
      <c r="AJ65" s="13"/>
      <c r="AK65" s="11"/>
      <c r="AL65" s="11"/>
      <c r="AM65" s="11"/>
      <c r="AN65" s="11"/>
      <c r="AO65" s="11"/>
    </row>
    <row r="66" spans="1:41" ht="15" customHeight="1" x14ac:dyDescent="0.25">
      <c r="A66" t="s">
        <v>52</v>
      </c>
      <c r="B66">
        <v>61</v>
      </c>
      <c r="C66" s="25" t="s">
        <v>100</v>
      </c>
      <c r="D66">
        <v>96</v>
      </c>
      <c r="E66" s="26" t="s">
        <v>104</v>
      </c>
      <c r="F66" s="16">
        <v>1</v>
      </c>
      <c r="G66" s="17">
        <v>10.517799999999999</v>
      </c>
      <c r="H66" s="17">
        <v>11.8276</v>
      </c>
      <c r="I66" s="17">
        <f t="shared" si="5"/>
        <v>1.309800000000001</v>
      </c>
      <c r="J66" s="17">
        <f t="shared" ref="J66" si="245">AVERAGE(I66:I68)</f>
        <v>1.3385000000000005</v>
      </c>
      <c r="K66" s="17">
        <v>3.4921000000000006</v>
      </c>
      <c r="L66" s="17">
        <f>K66+I66</f>
        <v>4.8019000000000016</v>
      </c>
      <c r="M66" s="17">
        <v>22.500399999999999</v>
      </c>
      <c r="N66" s="17">
        <f t="shared" si="6"/>
        <v>10.672799999999999</v>
      </c>
      <c r="O66" s="17">
        <f t="shared" ref="O66" si="246">AVERAGE(N66:N68)</f>
        <v>10.684666666666667</v>
      </c>
      <c r="P66" s="17">
        <f>'[1]Mass DBA'!L66</f>
        <v>30.166599999999995</v>
      </c>
      <c r="Q66" s="17">
        <f t="shared" ref="Q66:Q95" si="247">N66+P66</f>
        <v>40.839399999999998</v>
      </c>
      <c r="R66" s="17">
        <v>25.388500000000001</v>
      </c>
      <c r="S66" s="17">
        <f t="shared" si="131"/>
        <v>2.8881000000000014</v>
      </c>
      <c r="T66" s="17">
        <v>58.338000000000001</v>
      </c>
      <c r="U66" s="17">
        <f t="shared" ref="U66:U95" si="248">I66*D$2/100+K66*C$2/100</f>
        <v>1.5597441700000012</v>
      </c>
      <c r="V66" s="17">
        <f t="shared" ref="V66" si="249">AVERAGE(U66:U68)</f>
        <v>1.574984426666667</v>
      </c>
      <c r="W66" s="17">
        <f t="shared" ref="W66:W95" si="250">Q66+I66*(1-D$2/100)+K66*(1-C$2/100)</f>
        <v>44.081555829999999</v>
      </c>
      <c r="X66" s="17">
        <f t="shared" ref="X66" si="251">AVERAGE(W66:W68)</f>
        <v>43.916948906666654</v>
      </c>
      <c r="Y66" s="17">
        <v>15.3307</v>
      </c>
      <c r="Z66" s="17">
        <f t="shared" si="134"/>
        <v>1.9247999999999994</v>
      </c>
      <c r="AA66" s="17"/>
      <c r="AB66" s="17"/>
      <c r="AC66" s="18"/>
      <c r="AD66" s="18">
        <v>1.976</v>
      </c>
      <c r="AE66" s="17">
        <v>2.0002</v>
      </c>
      <c r="AF66" s="17">
        <f t="shared" si="128"/>
        <v>2.4199999999999999E-2</v>
      </c>
      <c r="AG66" s="17">
        <f t="shared" si="169"/>
        <v>1.9489999999999994</v>
      </c>
      <c r="AH66" s="17">
        <f t="shared" ref="AH66" si="252">AVERAGE(AG66:AG68)</f>
        <v>1.9366999999999994</v>
      </c>
      <c r="AI66" s="17">
        <f t="shared" ref="AI66:AI95" si="253">L66-AG66+Q66</f>
        <v>43.692300000000003</v>
      </c>
      <c r="AJ66" s="19">
        <f t="shared" ref="AJ66" si="254">AVERAGE(AI66:AI68)</f>
        <v>43.555233333333341</v>
      </c>
      <c r="AK66" s="17"/>
      <c r="AL66" s="17">
        <v>1.574984426666667</v>
      </c>
      <c r="AM66" s="17">
        <v>43.916948906666654</v>
      </c>
      <c r="AN66" s="17">
        <v>1.9366999999999994</v>
      </c>
      <c r="AO66" s="17">
        <v>43.555233333333341</v>
      </c>
    </row>
    <row r="67" spans="1:41" ht="15" customHeight="1" x14ac:dyDescent="0.25">
      <c r="B67">
        <v>62</v>
      </c>
      <c r="C67" s="25"/>
      <c r="D67" s="25" t="s">
        <v>54</v>
      </c>
      <c r="E67" s="26"/>
      <c r="F67" s="16">
        <v>2</v>
      </c>
      <c r="G67" s="17">
        <v>10.472</v>
      </c>
      <c r="H67" s="17">
        <v>11.8086</v>
      </c>
      <c r="I67" s="17">
        <f t="shared" si="5"/>
        <v>1.3366000000000007</v>
      </c>
      <c r="J67" s="17">
        <f t="shared" ref="J67" si="255">STDEV(I66:I68)</f>
        <v>2.9695622573031821E-2</v>
      </c>
      <c r="K67" s="17">
        <v>3.0009999999999994</v>
      </c>
      <c r="L67" s="17">
        <f t="shared" ref="L67:L95" si="256">K67+I67</f>
        <v>4.3376000000000001</v>
      </c>
      <c r="M67" s="17">
        <v>22.5001</v>
      </c>
      <c r="N67" s="17">
        <f t="shared" si="6"/>
        <v>10.6915</v>
      </c>
      <c r="O67" s="17">
        <f t="shared" ref="O67" si="257">STDEV(N66:N68)</f>
        <v>1.0316168539401508E-2</v>
      </c>
      <c r="P67" s="17">
        <f>'[1]Mass DBA'!L67</f>
        <v>30.219000000000001</v>
      </c>
      <c r="Q67" s="17">
        <f t="shared" si="247"/>
        <v>40.910499999999999</v>
      </c>
      <c r="R67" s="17">
        <v>25.3843</v>
      </c>
      <c r="S67" s="17">
        <f t="shared" si="131"/>
        <v>2.8841999999999999</v>
      </c>
      <c r="T67" s="17">
        <v>58.140799999999999</v>
      </c>
      <c r="U67" s="17">
        <f t="shared" si="248"/>
        <v>1.5490731000000006</v>
      </c>
      <c r="V67" s="17">
        <f t="shared" ref="V67" si="258">STDEV(U66:U68)</f>
        <v>3.603550390748516E-2</v>
      </c>
      <c r="W67" s="17">
        <f t="shared" si="250"/>
        <v>43.6990269</v>
      </c>
      <c r="X67" s="17">
        <f t="shared" ref="X67" si="259">STDEV(W66:W68)</f>
        <v>0.19675865712813234</v>
      </c>
      <c r="Y67" s="17">
        <v>15.263999999999999</v>
      </c>
      <c r="Z67" s="17">
        <f t="shared" si="134"/>
        <v>1.9077999999999999</v>
      </c>
      <c r="AA67" s="17"/>
      <c r="AB67" s="17"/>
      <c r="AC67" s="18"/>
      <c r="AD67" s="18">
        <v>2.0226999999999999</v>
      </c>
      <c r="AE67" s="17">
        <v>2.0148999999999999</v>
      </c>
      <c r="AF67" s="17">
        <f t="shared" si="128"/>
        <v>-7.8000000000000291E-3</v>
      </c>
      <c r="AG67" s="17">
        <f t="shared" si="169"/>
        <v>1.9</v>
      </c>
      <c r="AH67" s="17">
        <f t="shared" ref="AH67" si="260">STDEV(AG66:AG68)</f>
        <v>3.2353825121613833E-2</v>
      </c>
      <c r="AI67" s="17">
        <f t="shared" si="253"/>
        <v>43.348100000000002</v>
      </c>
      <c r="AJ67" s="19">
        <f t="shared" ref="AJ67" si="261">STDEV(AI66:AI68)</f>
        <v>0.18248400843178827</v>
      </c>
      <c r="AK67" s="17"/>
      <c r="AL67" s="17">
        <v>3.603550390748516E-2</v>
      </c>
      <c r="AM67" s="17">
        <v>0.19675865712813234</v>
      </c>
      <c r="AN67" s="17">
        <v>3.2353825121613833E-2</v>
      </c>
      <c r="AO67" s="17">
        <v>0.18248400843178827</v>
      </c>
    </row>
    <row r="68" spans="1:41" x14ac:dyDescent="0.25">
      <c r="B68">
        <v>63</v>
      </c>
      <c r="C68" s="25"/>
      <c r="D68" s="25"/>
      <c r="E68" s="26"/>
      <c r="F68" s="16">
        <v>3</v>
      </c>
      <c r="G68" s="17">
        <v>10.418900000000001</v>
      </c>
      <c r="H68" s="17">
        <v>11.788</v>
      </c>
      <c r="I68" s="17">
        <f t="shared" si="5"/>
        <v>1.3690999999999995</v>
      </c>
      <c r="J68" s="17"/>
      <c r="K68" s="17">
        <v>3.462299999999999</v>
      </c>
      <c r="L68" s="17">
        <f t="shared" si="256"/>
        <v>4.8313999999999986</v>
      </c>
      <c r="M68" s="17">
        <v>22.477699999999999</v>
      </c>
      <c r="N68" s="17">
        <f t="shared" si="6"/>
        <v>10.689699999999998</v>
      </c>
      <c r="O68" s="17"/>
      <c r="P68" s="17">
        <f>'[1]Mass DBA'!L68</f>
        <v>30.065300000000001</v>
      </c>
      <c r="Q68" s="17">
        <f t="shared" si="247"/>
        <v>40.754999999999995</v>
      </c>
      <c r="R68" s="17">
        <v>25.364999999999998</v>
      </c>
      <c r="S68" s="17">
        <f t="shared" si="131"/>
        <v>2.8872999999999998</v>
      </c>
      <c r="T68" s="17">
        <v>58.3645</v>
      </c>
      <c r="U68" s="17">
        <f t="shared" si="248"/>
        <v>1.6161360099999995</v>
      </c>
      <c r="V68" s="17"/>
      <c r="W68" s="17">
        <f t="shared" si="250"/>
        <v>43.970263989999992</v>
      </c>
      <c r="X68" s="17"/>
      <c r="Y68" s="17">
        <v>15.2608</v>
      </c>
      <c r="Z68" s="17">
        <f t="shared" si="134"/>
        <v>1.9545999999999992</v>
      </c>
      <c r="AA68" s="17"/>
      <c r="AB68" s="17"/>
      <c r="AC68" s="18"/>
      <c r="AD68" s="18">
        <v>1.9955000000000001</v>
      </c>
      <c r="AE68" s="17">
        <v>2.0019999999999998</v>
      </c>
      <c r="AF68" s="17">
        <f>AE68-AD68</f>
        <v>6.4999999999997282E-3</v>
      </c>
      <c r="AG68" s="17">
        <f t="shared" si="169"/>
        <v>1.961099999999999</v>
      </c>
      <c r="AH68" s="17"/>
      <c r="AI68" s="17">
        <f t="shared" si="253"/>
        <v>43.625299999999996</v>
      </c>
      <c r="AJ68" s="19"/>
      <c r="AK68" s="17"/>
      <c r="AL68" s="17"/>
      <c r="AM68" s="17"/>
      <c r="AN68" s="17"/>
      <c r="AO68" s="17"/>
    </row>
    <row r="69" spans="1:41" ht="15" customHeight="1" x14ac:dyDescent="0.25">
      <c r="B69">
        <v>64</v>
      </c>
      <c r="C69" s="25"/>
      <c r="D69" s="25"/>
      <c r="E69" s="27" t="s">
        <v>45</v>
      </c>
      <c r="F69" s="4">
        <v>1</v>
      </c>
      <c r="G69" s="11">
        <v>10.5175</v>
      </c>
      <c r="H69" s="11">
        <v>11.675599999999999</v>
      </c>
      <c r="I69" s="11">
        <f t="shared" si="5"/>
        <v>1.1580999999999992</v>
      </c>
      <c r="J69" s="11">
        <f t="shared" ref="J69" si="262">AVERAGE(I69:I71)</f>
        <v>1.127666666666667</v>
      </c>
      <c r="K69" s="11">
        <v>3.2475000000000005</v>
      </c>
      <c r="L69" s="11">
        <f t="shared" si="256"/>
        <v>4.4055999999999997</v>
      </c>
      <c r="M69" s="11">
        <v>22.0855</v>
      </c>
      <c r="N69" s="11">
        <f t="shared" si="6"/>
        <v>10.4099</v>
      </c>
      <c r="O69" s="11">
        <f t="shared" ref="O69" si="263">AVERAGE(N69:N71)</f>
        <v>10.5306</v>
      </c>
      <c r="P69" s="11">
        <f>'[1]Mass DBA'!L69</f>
        <v>30.093200000000003</v>
      </c>
      <c r="Q69" s="11">
        <f t="shared" si="247"/>
        <v>40.503100000000003</v>
      </c>
      <c r="R69" s="11">
        <v>24.964700000000001</v>
      </c>
      <c r="S69" s="11">
        <f t="shared" si="131"/>
        <v>2.8792000000000009</v>
      </c>
      <c r="T69" s="11">
        <v>57.906399999999998</v>
      </c>
      <c r="U69" s="11">
        <f t="shared" si="248"/>
        <v>1.3911966499999995</v>
      </c>
      <c r="V69" s="11">
        <f t="shared" ref="V69" si="264">AVERAGE(U69:U71)</f>
        <v>1.3714159933333339</v>
      </c>
      <c r="W69" s="11">
        <f t="shared" si="250"/>
        <v>43.517503349999998</v>
      </c>
      <c r="X69" s="11">
        <f t="shared" ref="X69" si="265">AVERAGE(W69:W71)</f>
        <v>43.859384006666666</v>
      </c>
      <c r="Y69" s="11">
        <v>14.5694</v>
      </c>
      <c r="Z69" s="11">
        <f t="shared" si="134"/>
        <v>1.172699999999999</v>
      </c>
      <c r="AA69" s="11"/>
      <c r="AB69" s="11"/>
      <c r="AC69" s="12"/>
      <c r="AD69" s="12">
        <v>1.9955000000000001</v>
      </c>
      <c r="AE69" s="11">
        <v>2.0640000000000001</v>
      </c>
      <c r="AF69" s="11">
        <f t="shared" ref="AF69:AF95" si="266">AE69-AD69</f>
        <v>6.8500000000000005E-2</v>
      </c>
      <c r="AG69" s="11">
        <f t="shared" si="169"/>
        <v>1.241199999999999</v>
      </c>
      <c r="AH69" s="11">
        <f t="shared" ref="AH69" si="267">AVERAGE(AG69:AG71)</f>
        <v>1.4436666666666655</v>
      </c>
      <c r="AI69" s="11">
        <f t="shared" si="253"/>
        <v>43.667500000000004</v>
      </c>
      <c r="AJ69" s="13">
        <f t="shared" ref="AJ69" si="268">AVERAGE(AI69:AI71)</f>
        <v>43.787133333333337</v>
      </c>
      <c r="AK69" s="11"/>
      <c r="AL69" s="11">
        <v>1.3714159933333339</v>
      </c>
      <c r="AM69" s="11">
        <v>43.859384006666666</v>
      </c>
      <c r="AN69" s="11">
        <v>1.4436666666666655</v>
      </c>
      <c r="AO69" s="11">
        <v>43.787133333333337</v>
      </c>
    </row>
    <row r="70" spans="1:41" x14ac:dyDescent="0.25">
      <c r="B70">
        <v>65</v>
      </c>
      <c r="C70" s="25"/>
      <c r="D70" s="25"/>
      <c r="E70" s="27"/>
      <c r="F70" s="4">
        <v>2</v>
      </c>
      <c r="G70" s="11">
        <v>10.417899999999999</v>
      </c>
      <c r="H70" s="11">
        <v>11.532400000000001</v>
      </c>
      <c r="I70" s="11">
        <f t="shared" si="5"/>
        <v>1.1145000000000014</v>
      </c>
      <c r="J70" s="11">
        <f t="shared" ref="J70" si="269">STDEV(I69:I71)</f>
        <v>2.6435645127995032E-2</v>
      </c>
      <c r="K70" s="11">
        <v>3.2054000000000009</v>
      </c>
      <c r="L70" s="11">
        <f t="shared" si="256"/>
        <v>4.3199000000000023</v>
      </c>
      <c r="M70" s="11">
        <v>21.990100000000002</v>
      </c>
      <c r="N70" s="11">
        <f t="shared" si="6"/>
        <v>10.457700000000001</v>
      </c>
      <c r="O70" s="11">
        <f t="shared" ref="O70" si="270">STDEV(N69:N71)</f>
        <v>0.16935740314494521</v>
      </c>
      <c r="P70" s="11">
        <f>'[1]Mass DBA'!L70</f>
        <v>30.234999999999999</v>
      </c>
      <c r="Q70" s="11">
        <f t="shared" si="247"/>
        <v>40.692700000000002</v>
      </c>
      <c r="R70" s="11">
        <v>24.8446</v>
      </c>
      <c r="S70" s="11">
        <f t="shared" ref="S70:S95" si="271">R70-M70</f>
        <v>2.854499999999998</v>
      </c>
      <c r="T70" s="11">
        <v>57.015500000000003</v>
      </c>
      <c r="U70" s="11">
        <f t="shared" si="248"/>
        <v>1.3448892800000016</v>
      </c>
      <c r="V70" s="11">
        <f t="shared" ref="V70" si="272">STDEV(U69:U71)</f>
        <v>2.3879386288001236E-2</v>
      </c>
      <c r="W70" s="11">
        <f t="shared" si="250"/>
        <v>43.667710720000002</v>
      </c>
      <c r="X70" s="11">
        <f t="shared" ref="X70" si="273">STDEV(W69:W71)</f>
        <v>0.46813504604492734</v>
      </c>
      <c r="Y70" s="11">
        <v>14.613099999999999</v>
      </c>
      <c r="Z70" s="11">
        <f t="shared" ref="Z70:Z95" si="274">Y70-G70-S70</f>
        <v>1.3407000000000018</v>
      </c>
      <c r="AA70" s="11"/>
      <c r="AB70" s="11"/>
      <c r="AC70" s="12"/>
      <c r="AD70" s="12">
        <v>1.972</v>
      </c>
      <c r="AE70" s="11">
        <v>2.0775999999999999</v>
      </c>
      <c r="AF70" s="11">
        <f t="shared" si="266"/>
        <v>0.10559999999999992</v>
      </c>
      <c r="AG70" s="11">
        <f t="shared" si="169"/>
        <v>1.4463000000000017</v>
      </c>
      <c r="AH70" s="11">
        <f t="shared" ref="AH70" si="275">STDEV(AG69:AG71)</f>
        <v>0.20116292733337351</v>
      </c>
      <c r="AI70" s="11">
        <f t="shared" si="253"/>
        <v>43.566300000000005</v>
      </c>
      <c r="AJ70" s="13">
        <f t="shared" ref="AJ70" si="276">STDEV(AI69:AI71)</f>
        <v>0.29916303804670125</v>
      </c>
      <c r="AK70" s="11"/>
      <c r="AL70" s="11">
        <v>2.3879386288001236E-2</v>
      </c>
      <c r="AM70" s="11">
        <v>0.46813504604492734</v>
      </c>
      <c r="AN70" s="11">
        <v>0.20116292733337351</v>
      </c>
      <c r="AO70" s="11">
        <v>0.29916303804670125</v>
      </c>
    </row>
    <row r="71" spans="1:41" x14ac:dyDescent="0.25">
      <c r="B71">
        <v>66</v>
      </c>
      <c r="C71" s="25"/>
      <c r="D71" s="25"/>
      <c r="E71" s="27"/>
      <c r="F71" s="4">
        <v>3</v>
      </c>
      <c r="G71" s="11">
        <v>10.4663</v>
      </c>
      <c r="H71" s="11">
        <v>11.576700000000001</v>
      </c>
      <c r="I71" s="11">
        <f t="shared" ref="I71:I95" si="277">H71-G71</f>
        <v>1.1104000000000003</v>
      </c>
      <c r="J71" s="11"/>
      <c r="K71" s="11">
        <v>3.6984999999999992</v>
      </c>
      <c r="L71" s="11">
        <f t="shared" si="256"/>
        <v>4.8088999999999995</v>
      </c>
      <c r="M71" s="11">
        <v>22.300899999999999</v>
      </c>
      <c r="N71" s="11">
        <f t="shared" ref="N71:N95" si="278">M71-H71</f>
        <v>10.724199999999998</v>
      </c>
      <c r="O71" s="11"/>
      <c r="P71" s="11">
        <f>'[1]Mass DBA'!L71</f>
        <v>30.238</v>
      </c>
      <c r="Q71" s="11">
        <f t="shared" si="247"/>
        <v>40.962199999999996</v>
      </c>
      <c r="R71" s="11">
        <v>25.197600000000001</v>
      </c>
      <c r="S71" s="11">
        <f t="shared" si="271"/>
        <v>2.8967000000000027</v>
      </c>
      <c r="T71" s="11">
        <v>58.605400000000003</v>
      </c>
      <c r="U71" s="11">
        <f t="shared" si="248"/>
        <v>1.3781620500000002</v>
      </c>
      <c r="V71" s="11"/>
      <c r="W71" s="11">
        <f t="shared" si="250"/>
        <v>44.39293794999999</v>
      </c>
      <c r="X71" s="11"/>
      <c r="Y71" s="11">
        <v>14.901199999999999</v>
      </c>
      <c r="Z71" s="11">
        <f t="shared" si="274"/>
        <v>1.5381999999999962</v>
      </c>
      <c r="AA71" s="11"/>
      <c r="AB71" s="11"/>
      <c r="AC71" s="12"/>
      <c r="AD71" s="12">
        <v>1.9832000000000001</v>
      </c>
      <c r="AE71" s="11">
        <v>2.0884999999999998</v>
      </c>
      <c r="AF71" s="11">
        <f t="shared" si="266"/>
        <v>0.10529999999999973</v>
      </c>
      <c r="AG71" s="11">
        <f t="shared" si="169"/>
        <v>1.643499999999996</v>
      </c>
      <c r="AH71" s="11"/>
      <c r="AI71" s="11">
        <f t="shared" si="253"/>
        <v>44.127600000000001</v>
      </c>
      <c r="AJ71" s="13"/>
      <c r="AK71" s="11"/>
      <c r="AL71" s="11"/>
      <c r="AM71" s="11"/>
      <c r="AN71" s="11"/>
      <c r="AO71" s="11"/>
    </row>
    <row r="72" spans="1:41" x14ac:dyDescent="0.25">
      <c r="B72">
        <v>67</v>
      </c>
      <c r="C72" s="25"/>
      <c r="D72" s="25"/>
      <c r="E72" s="26" t="s">
        <v>46</v>
      </c>
      <c r="F72" s="16">
        <v>1</v>
      </c>
      <c r="G72" s="17">
        <v>10.503</v>
      </c>
      <c r="H72" s="17">
        <v>11.903700000000001</v>
      </c>
      <c r="I72" s="17">
        <f t="shared" si="277"/>
        <v>1.4007000000000005</v>
      </c>
      <c r="J72" s="17">
        <f t="shared" ref="J72" si="279">AVERAGE(I72:I74)</f>
        <v>1.3886333333333336</v>
      </c>
      <c r="K72" s="17">
        <v>3.1535999999999991</v>
      </c>
      <c r="L72" s="17">
        <f t="shared" si="256"/>
        <v>4.5542999999999996</v>
      </c>
      <c r="M72" s="17">
        <v>22.5442</v>
      </c>
      <c r="N72" s="17">
        <f t="shared" si="278"/>
        <v>10.640499999999999</v>
      </c>
      <c r="O72" s="17">
        <f t="shared" ref="O72" si="280">AVERAGE(N72:N74)</f>
        <v>10.626433333333333</v>
      </c>
      <c r="P72" s="17">
        <f>'[1]Mass DBA'!L72</f>
        <v>30.200700000000005</v>
      </c>
      <c r="Q72" s="17">
        <f t="shared" si="247"/>
        <v>40.841200000000001</v>
      </c>
      <c r="R72" s="17">
        <v>25.424800000000001</v>
      </c>
      <c r="S72" s="17">
        <f t="shared" si="271"/>
        <v>2.8806000000000012</v>
      </c>
      <c r="T72" s="17">
        <v>58.193300000000001</v>
      </c>
      <c r="U72" s="17">
        <f t="shared" si="248"/>
        <v>1.6240198200000004</v>
      </c>
      <c r="V72" s="17">
        <f t="shared" ref="V72" si="281">AVERAGE(U72:U74)</f>
        <v>1.6127621400000003</v>
      </c>
      <c r="W72" s="17">
        <f t="shared" si="250"/>
        <v>43.771480179999998</v>
      </c>
      <c r="X72" s="17">
        <f t="shared" ref="X72" si="282">AVERAGE(W72:W74)</f>
        <v>43.753071193333341</v>
      </c>
      <c r="Y72" s="17">
        <v>15.046099999999999</v>
      </c>
      <c r="Z72" s="17">
        <f t="shared" si="274"/>
        <v>1.6624999999999979</v>
      </c>
      <c r="AA72" s="17"/>
      <c r="AB72" s="17"/>
      <c r="AC72" s="18"/>
      <c r="AD72" s="18">
        <v>1.946</v>
      </c>
      <c r="AE72" s="17">
        <v>2.0769000000000002</v>
      </c>
      <c r="AF72" s="17">
        <f t="shared" si="266"/>
        <v>0.13090000000000024</v>
      </c>
      <c r="AG72" s="17">
        <f t="shared" si="169"/>
        <v>1.7933999999999981</v>
      </c>
      <c r="AH72" s="17">
        <f t="shared" ref="AH72" si="283">AVERAGE(AG72:AG74)</f>
        <v>1.7452333333333332</v>
      </c>
      <c r="AI72" s="17">
        <f t="shared" si="253"/>
        <v>43.6021</v>
      </c>
      <c r="AJ72" s="19">
        <f t="shared" ref="AJ72" si="284">AVERAGE(AI72:AI74)</f>
        <v>43.620600000000003</v>
      </c>
      <c r="AK72" s="17"/>
      <c r="AL72" s="17">
        <v>1.6127621400000003</v>
      </c>
      <c r="AM72" s="17">
        <v>43.753071193333341</v>
      </c>
      <c r="AN72" s="17">
        <v>1.7452333333333332</v>
      </c>
      <c r="AO72" s="17">
        <v>43.620600000000003</v>
      </c>
    </row>
    <row r="73" spans="1:41" x14ac:dyDescent="0.25">
      <c r="B73">
        <v>68</v>
      </c>
      <c r="C73" s="25"/>
      <c r="D73" s="25"/>
      <c r="E73" s="26"/>
      <c r="F73" s="16">
        <v>2</v>
      </c>
      <c r="G73" s="17">
        <v>10.551</v>
      </c>
      <c r="H73" s="17">
        <v>11.855600000000001</v>
      </c>
      <c r="I73" s="17">
        <f t="shared" si="277"/>
        <v>1.3046000000000006</v>
      </c>
      <c r="J73" s="17">
        <f t="shared" ref="J73" si="285">STDEV(I72:I74)</f>
        <v>7.8696908029053117E-2</v>
      </c>
      <c r="K73" s="17">
        <v>3.1063000000000009</v>
      </c>
      <c r="L73" s="17">
        <f t="shared" si="256"/>
        <v>4.4109000000000016</v>
      </c>
      <c r="M73" s="17">
        <v>22.594100000000001</v>
      </c>
      <c r="N73" s="17">
        <f t="shared" si="278"/>
        <v>10.7385</v>
      </c>
      <c r="O73" s="17">
        <f t="shared" ref="O73" si="286">STDEV(N72:N74)</f>
        <v>0.11972139881129525</v>
      </c>
      <c r="P73" s="17">
        <f>'[1]Mass DBA'!L73</f>
        <v>30.215400000000002</v>
      </c>
      <c r="Q73" s="17">
        <f t="shared" si="247"/>
        <v>40.953900000000004</v>
      </c>
      <c r="R73" s="17">
        <v>25.511900000000001</v>
      </c>
      <c r="S73" s="17">
        <f t="shared" si="271"/>
        <v>2.9177999999999997</v>
      </c>
      <c r="T73" s="17">
        <v>58.0625</v>
      </c>
      <c r="U73" s="17">
        <f t="shared" si="248"/>
        <v>1.5253963100000008</v>
      </c>
      <c r="V73" s="17">
        <f t="shared" ref="V73" si="287">STDEV(U72:U74)</f>
        <v>8.2316383870386312E-2</v>
      </c>
      <c r="W73" s="17">
        <f t="shared" si="250"/>
        <v>43.839403690000005</v>
      </c>
      <c r="X73" s="17">
        <f t="shared" ref="X73" si="288">STDEV(W72:W74)</f>
        <v>9.6858063943225561E-2</v>
      </c>
      <c r="Y73" s="17">
        <v>15.1212</v>
      </c>
      <c r="Z73" s="17">
        <f t="shared" si="274"/>
        <v>1.6524000000000001</v>
      </c>
      <c r="AA73" s="17"/>
      <c r="AB73" s="17"/>
      <c r="AC73" s="18"/>
      <c r="AD73" s="18">
        <v>1.9637</v>
      </c>
      <c r="AE73" s="17">
        <v>2.1015000000000001</v>
      </c>
      <c r="AF73" s="17">
        <f t="shared" si="266"/>
        <v>0.13780000000000014</v>
      </c>
      <c r="AG73" s="17">
        <f t="shared" si="169"/>
        <v>1.7902000000000002</v>
      </c>
      <c r="AH73" s="17">
        <f t="shared" ref="AH73" si="289">STDEV(AG72:AG74)</f>
        <v>8.0671700944836777E-2</v>
      </c>
      <c r="AI73" s="17">
        <f t="shared" si="253"/>
        <v>43.574600000000004</v>
      </c>
      <c r="AJ73" s="19">
        <f t="shared" ref="AJ73" si="290">STDEV(AI72:AI74)</f>
        <v>5.7526081041560498E-2</v>
      </c>
      <c r="AK73" s="17"/>
      <c r="AL73" s="17">
        <v>8.2316383870386312E-2</v>
      </c>
      <c r="AM73" s="17">
        <v>9.6858063943225561E-2</v>
      </c>
      <c r="AN73" s="17">
        <v>8.0671700944836777E-2</v>
      </c>
      <c r="AO73" s="17">
        <v>5.7526081041560498E-2</v>
      </c>
    </row>
    <row r="74" spans="1:41" x14ac:dyDescent="0.25">
      <c r="B74">
        <v>69</v>
      </c>
      <c r="C74" s="25"/>
      <c r="D74" s="25"/>
      <c r="E74" s="26"/>
      <c r="F74" s="16">
        <v>3</v>
      </c>
      <c r="G74" s="17">
        <v>10.4869</v>
      </c>
      <c r="H74" s="17">
        <v>11.9475</v>
      </c>
      <c r="I74" s="17">
        <f t="shared" si="277"/>
        <v>1.4605999999999995</v>
      </c>
      <c r="J74" s="17"/>
      <c r="K74" s="17">
        <v>3.2277000000000005</v>
      </c>
      <c r="L74" s="17">
        <f t="shared" si="256"/>
        <v>4.6882999999999999</v>
      </c>
      <c r="M74" s="17">
        <v>22.447800000000001</v>
      </c>
      <c r="N74" s="17">
        <f t="shared" si="278"/>
        <v>10.500300000000001</v>
      </c>
      <c r="O74" s="17"/>
      <c r="P74" s="17">
        <f>'[1]Mass DBA'!L74</f>
        <v>30.148600000000002</v>
      </c>
      <c r="Q74" s="17">
        <f t="shared" si="247"/>
        <v>40.648900000000005</v>
      </c>
      <c r="R74" s="17">
        <v>25.331</v>
      </c>
      <c r="S74" s="17">
        <f t="shared" si="271"/>
        <v>2.8831999999999987</v>
      </c>
      <c r="T74" s="17">
        <v>58.073300000000003</v>
      </c>
      <c r="U74" s="17">
        <f t="shared" si="248"/>
        <v>1.6888702899999994</v>
      </c>
      <c r="V74" s="17"/>
      <c r="W74" s="17">
        <f t="shared" si="250"/>
        <v>43.648329710000006</v>
      </c>
      <c r="X74" s="17"/>
      <c r="Y74" s="17">
        <v>14.917</v>
      </c>
      <c r="Z74" s="17">
        <f t="shared" si="274"/>
        <v>1.5469000000000008</v>
      </c>
      <c r="AA74" s="17"/>
      <c r="AB74" s="17"/>
      <c r="AC74" s="18"/>
      <c r="AD74" s="18">
        <v>2.0032999999999999</v>
      </c>
      <c r="AE74" s="17">
        <v>2.1084999999999998</v>
      </c>
      <c r="AF74" s="17">
        <f t="shared" si="266"/>
        <v>0.10519999999999996</v>
      </c>
      <c r="AG74" s="17">
        <f t="shared" si="169"/>
        <v>1.6521000000000008</v>
      </c>
      <c r="AH74" s="17"/>
      <c r="AI74" s="17">
        <f t="shared" si="253"/>
        <v>43.685100000000006</v>
      </c>
      <c r="AJ74" s="19"/>
      <c r="AK74" s="17"/>
      <c r="AL74" s="17"/>
      <c r="AM74" s="17"/>
      <c r="AN74" s="17"/>
      <c r="AO74" s="17"/>
    </row>
    <row r="75" spans="1:41" x14ac:dyDescent="0.25">
      <c r="B75">
        <v>70</v>
      </c>
      <c r="C75" s="25"/>
      <c r="D75" s="25"/>
      <c r="E75" s="27" t="s">
        <v>47</v>
      </c>
      <c r="F75" s="4">
        <v>1</v>
      </c>
      <c r="G75" s="11">
        <v>10.4666</v>
      </c>
      <c r="H75" s="11">
        <v>11.7639</v>
      </c>
      <c r="I75" s="11">
        <f t="shared" si="277"/>
        <v>1.2972999999999999</v>
      </c>
      <c r="J75" s="11">
        <f t="shared" ref="J75" si="291">AVERAGE(I75:I77)</f>
        <v>1.2865666666666666</v>
      </c>
      <c r="K75" s="11">
        <v>3.3801000000000005</v>
      </c>
      <c r="L75" s="11">
        <f t="shared" si="256"/>
        <v>4.6774000000000004</v>
      </c>
      <c r="M75" s="11">
        <v>22.0731</v>
      </c>
      <c r="N75" s="11">
        <f t="shared" si="278"/>
        <v>10.309200000000001</v>
      </c>
      <c r="O75" s="11">
        <f t="shared" ref="O75" si="292">AVERAGE(N75:N77)</f>
        <v>10.530566666666665</v>
      </c>
      <c r="P75" s="11">
        <f>'[1]Mass DBA'!L75</f>
        <v>30.393299999999996</v>
      </c>
      <c r="Q75" s="11">
        <f t="shared" si="247"/>
        <v>40.702500000000001</v>
      </c>
      <c r="R75" s="11">
        <v>24.9697</v>
      </c>
      <c r="S75" s="11">
        <f t="shared" si="271"/>
        <v>2.8965999999999994</v>
      </c>
      <c r="T75" s="11">
        <v>58.287799999999997</v>
      </c>
      <c r="U75" s="11">
        <f t="shared" si="248"/>
        <v>1.53890327</v>
      </c>
      <c r="V75" s="11">
        <f t="shared" ref="V75" si="293">AVERAGE(U75:U77)</f>
        <v>1.5274250233333335</v>
      </c>
      <c r="W75" s="11">
        <f t="shared" si="250"/>
        <v>43.840996730000001</v>
      </c>
      <c r="X75" s="11">
        <f t="shared" ref="X75" si="294">AVERAGE(W75:W77)</f>
        <v>44.091674976666667</v>
      </c>
      <c r="Y75" s="11">
        <v>15.723800000000001</v>
      </c>
      <c r="Z75" s="11">
        <f t="shared" si="274"/>
        <v>2.3606000000000016</v>
      </c>
      <c r="AA75" s="11"/>
      <c r="AB75" s="11"/>
      <c r="AC75" s="12"/>
      <c r="AD75" s="12">
        <v>1.9488000000000001</v>
      </c>
      <c r="AE75" s="11">
        <v>2.0649999999999999</v>
      </c>
      <c r="AF75" s="11">
        <f t="shared" si="266"/>
        <v>0.11619999999999986</v>
      </c>
      <c r="AG75" s="11">
        <f t="shared" si="169"/>
        <v>2.4768000000000017</v>
      </c>
      <c r="AH75" s="11">
        <f t="shared" ref="AH75" si="295">AVERAGE(AG75:AG77)</f>
        <v>3.0480333333333332</v>
      </c>
      <c r="AI75" s="11">
        <f t="shared" si="253"/>
        <v>42.903100000000002</v>
      </c>
      <c r="AJ75" s="13">
        <f t="shared" ref="AJ75" si="296">AVERAGE(AI75:AI77)</f>
        <v>42.571066666666667</v>
      </c>
      <c r="AK75" s="11"/>
      <c r="AL75" s="11">
        <v>1.5274250233333335</v>
      </c>
      <c r="AM75" s="11">
        <v>44.091674976666667</v>
      </c>
      <c r="AN75" s="11">
        <v>3.0480333333333332</v>
      </c>
      <c r="AO75" s="11">
        <v>42.571066666666667</v>
      </c>
    </row>
    <row r="76" spans="1:41" x14ac:dyDescent="0.25">
      <c r="B76">
        <v>71</v>
      </c>
      <c r="C76" s="25"/>
      <c r="D76" s="25"/>
      <c r="E76" s="27"/>
      <c r="F76" s="4">
        <v>2</v>
      </c>
      <c r="G76" s="11">
        <v>10.4894</v>
      </c>
      <c r="H76" s="11">
        <v>11.5846</v>
      </c>
      <c r="I76" s="11">
        <f t="shared" si="277"/>
        <v>1.0952000000000002</v>
      </c>
      <c r="J76" s="11">
        <f t="shared" ref="J76" si="297">STDEV(I75:I77)</f>
        <v>0.18623212218447455</v>
      </c>
      <c r="K76" s="11">
        <v>3.3856999999999999</v>
      </c>
      <c r="L76" s="11">
        <f t="shared" si="256"/>
        <v>4.4809000000000001</v>
      </c>
      <c r="M76" s="11">
        <v>22.537299999999998</v>
      </c>
      <c r="N76" s="11">
        <f t="shared" si="278"/>
        <v>10.952699999999998</v>
      </c>
      <c r="O76" s="11">
        <f t="shared" ref="O76" si="298">STDEV(N75:N77)</f>
        <v>0.3657232605855591</v>
      </c>
      <c r="P76" s="11">
        <f>'[1]Mass DBA'!L76</f>
        <v>30.411600000000004</v>
      </c>
      <c r="Q76" s="11">
        <f t="shared" si="247"/>
        <v>41.3643</v>
      </c>
      <c r="R76" s="11">
        <v>25.410599999999999</v>
      </c>
      <c r="S76" s="11">
        <f t="shared" si="271"/>
        <v>2.8733000000000004</v>
      </c>
      <c r="T76" s="11">
        <v>58.799100000000003</v>
      </c>
      <c r="U76" s="11">
        <f t="shared" si="248"/>
        <v>1.3394502900000003</v>
      </c>
      <c r="V76" s="11">
        <f t="shared" ref="V76" si="299">STDEV(U75:U77)</f>
        <v>0.18250652087522168</v>
      </c>
      <c r="W76" s="11">
        <f t="shared" si="250"/>
        <v>44.505749709999996</v>
      </c>
      <c r="X76" s="11">
        <f t="shared" ref="X76" si="300">STDEV(W75:W77)</f>
        <v>0.36124498611880801</v>
      </c>
      <c r="Y76" s="11">
        <v>16.8964</v>
      </c>
      <c r="Z76" s="11">
        <f t="shared" si="274"/>
        <v>3.5336999999999996</v>
      </c>
      <c r="AA76" s="11"/>
      <c r="AB76" s="11"/>
      <c r="AC76" s="12"/>
      <c r="AD76" s="12">
        <v>2.0270000000000001</v>
      </c>
      <c r="AE76" s="11">
        <v>2.1360000000000001</v>
      </c>
      <c r="AF76" s="11">
        <f t="shared" si="266"/>
        <v>0.10899999999999999</v>
      </c>
      <c r="AG76" s="11">
        <f t="shared" si="169"/>
        <v>3.6426999999999996</v>
      </c>
      <c r="AH76" s="11">
        <f t="shared" ref="AH76" si="301">STDEV(AG75:AG77)</f>
        <v>0.58330313159911296</v>
      </c>
      <c r="AI76" s="11">
        <f t="shared" si="253"/>
        <v>42.202500000000001</v>
      </c>
      <c r="AJ76" s="13">
        <f t="shared" ref="AJ76" si="302">STDEV(AI75:AI77)</f>
        <v>0.35172589232715507</v>
      </c>
      <c r="AK76" s="11"/>
      <c r="AL76" s="11">
        <v>0.18250652087522168</v>
      </c>
      <c r="AM76" s="11">
        <v>0.36124498611880801</v>
      </c>
      <c r="AN76" s="11">
        <v>0.58330313159911296</v>
      </c>
      <c r="AO76" s="11">
        <v>0.35172589232715507</v>
      </c>
    </row>
    <row r="77" spans="1:41" x14ac:dyDescent="0.25">
      <c r="B77">
        <v>72</v>
      </c>
      <c r="C77" s="25"/>
      <c r="D77" s="25"/>
      <c r="E77" s="27"/>
      <c r="F77" s="4">
        <v>3</v>
      </c>
      <c r="G77" s="11">
        <v>10.4887</v>
      </c>
      <c r="H77" s="11">
        <v>11.9559</v>
      </c>
      <c r="I77" s="11">
        <f t="shared" si="277"/>
        <v>1.4672000000000001</v>
      </c>
      <c r="J77" s="11"/>
      <c r="K77" s="11">
        <v>3.3402999999999992</v>
      </c>
      <c r="L77" s="11">
        <f t="shared" si="256"/>
        <v>4.8074999999999992</v>
      </c>
      <c r="M77" s="11">
        <v>22.285699999999999</v>
      </c>
      <c r="N77" s="11">
        <f t="shared" si="278"/>
        <v>10.329799999999999</v>
      </c>
      <c r="O77" s="11"/>
      <c r="P77" s="11">
        <f>'[1]Mass DBA'!L77</f>
        <v>30.494899999999998</v>
      </c>
      <c r="Q77" s="11">
        <f t="shared" si="247"/>
        <v>40.824699999999993</v>
      </c>
      <c r="R77" s="11">
        <v>25.157399999999999</v>
      </c>
      <c r="S77" s="11">
        <f t="shared" si="271"/>
        <v>2.8717000000000006</v>
      </c>
      <c r="T77" s="11">
        <v>58.553699999999999</v>
      </c>
      <c r="U77" s="11">
        <f t="shared" si="248"/>
        <v>1.7039215100000003</v>
      </c>
      <c r="V77" s="11"/>
      <c r="W77" s="11">
        <f t="shared" si="250"/>
        <v>43.92827848999999</v>
      </c>
      <c r="X77" s="11"/>
      <c r="Y77" s="11">
        <v>16.297699999999999</v>
      </c>
      <c r="Z77" s="11">
        <f t="shared" si="274"/>
        <v>2.9372999999999987</v>
      </c>
      <c r="AA77" s="11"/>
      <c r="AB77" s="11"/>
      <c r="AC77" s="12"/>
      <c r="AD77" s="12">
        <v>1.9931000000000001</v>
      </c>
      <c r="AE77" s="11">
        <v>2.0804</v>
      </c>
      <c r="AF77" s="11">
        <f t="shared" si="266"/>
        <v>8.7299999999999933E-2</v>
      </c>
      <c r="AG77" s="11">
        <f t="shared" si="169"/>
        <v>3.0245999999999986</v>
      </c>
      <c r="AH77" s="11"/>
      <c r="AI77" s="11">
        <f t="shared" si="253"/>
        <v>42.607599999999991</v>
      </c>
      <c r="AJ77" s="13"/>
      <c r="AK77" s="11"/>
      <c r="AL77" s="11"/>
      <c r="AM77" s="11"/>
      <c r="AN77" s="11"/>
      <c r="AO77" s="11"/>
    </row>
    <row r="78" spans="1:41" x14ac:dyDescent="0.25">
      <c r="B78">
        <v>73</v>
      </c>
      <c r="C78" s="25"/>
      <c r="D78" s="25"/>
      <c r="E78" s="26" t="s">
        <v>105</v>
      </c>
      <c r="F78" s="16">
        <v>1</v>
      </c>
      <c r="G78" s="17">
        <v>10.4597</v>
      </c>
      <c r="H78" s="17">
        <v>11.815799999999999</v>
      </c>
      <c r="I78" s="17">
        <f t="shared" si="277"/>
        <v>1.3560999999999996</v>
      </c>
      <c r="J78" s="17">
        <f t="shared" ref="J78" si="303">AVERAGE(I78:I80)</f>
        <v>1.2480666666666671</v>
      </c>
      <c r="K78" s="17">
        <v>3.3104999999999993</v>
      </c>
      <c r="L78" s="17">
        <f t="shared" si="256"/>
        <v>4.666599999999999</v>
      </c>
      <c r="M78" s="17">
        <v>21.826000000000001</v>
      </c>
      <c r="N78" s="17">
        <f t="shared" si="278"/>
        <v>10.010200000000001</v>
      </c>
      <c r="O78" s="17">
        <f t="shared" ref="O78" si="304">AVERAGE(N78:N80)</f>
        <v>10.190366666666666</v>
      </c>
      <c r="P78" s="17">
        <f>'[1]Mass DBA'!L78</f>
        <v>29.923100000000005</v>
      </c>
      <c r="Q78" s="17">
        <f t="shared" si="247"/>
        <v>39.933300000000003</v>
      </c>
      <c r="R78" s="17">
        <v>24.713999999999999</v>
      </c>
      <c r="S78" s="17">
        <f t="shared" si="271"/>
        <v>2.8879999999999981</v>
      </c>
      <c r="T78" s="17">
        <v>57.631900000000002</v>
      </c>
      <c r="U78" s="17">
        <f t="shared" si="248"/>
        <v>1.5917877499999997</v>
      </c>
      <c r="V78" s="17">
        <f t="shared" ref="V78" si="305">AVERAGE(U78:U80)</f>
        <v>1.493136046666667</v>
      </c>
      <c r="W78" s="17">
        <f t="shared" si="250"/>
        <v>43.008112250000003</v>
      </c>
      <c r="X78" s="17">
        <f t="shared" ref="X78" si="306">AVERAGE(W78:W80)</f>
        <v>43.36709728666667</v>
      </c>
      <c r="Y78" s="17">
        <v>14.700699999999999</v>
      </c>
      <c r="Z78" s="17">
        <f t="shared" si="274"/>
        <v>1.3530000000000015</v>
      </c>
      <c r="AA78" s="17"/>
      <c r="AB78" s="17"/>
      <c r="AC78" s="18"/>
      <c r="AD78" s="18">
        <v>1.9738</v>
      </c>
      <c r="AE78" s="17">
        <v>1.9979</v>
      </c>
      <c r="AF78" s="17">
        <f t="shared" si="266"/>
        <v>2.410000000000001E-2</v>
      </c>
      <c r="AG78" s="17">
        <f t="shared" si="169"/>
        <v>1.3771000000000015</v>
      </c>
      <c r="AH78" s="17">
        <f t="shared" ref="AH78" si="307">AVERAGE(AG78:AG80)</f>
        <v>1.4558333333333333</v>
      </c>
      <c r="AI78" s="17">
        <f t="shared" si="253"/>
        <v>43.222799999999999</v>
      </c>
      <c r="AJ78" s="19">
        <f t="shared" ref="AJ78" si="308">AVERAGE(AI78:AI80)</f>
        <v>43.404400000000003</v>
      </c>
      <c r="AK78" s="17"/>
      <c r="AL78" s="17">
        <v>1.493136046666667</v>
      </c>
      <c r="AM78" s="17">
        <v>43.36709728666667</v>
      </c>
      <c r="AN78" s="17">
        <v>1.4558333333333333</v>
      </c>
      <c r="AO78" s="17">
        <v>43.404400000000003</v>
      </c>
    </row>
    <row r="79" spans="1:41" x14ac:dyDescent="0.25">
      <c r="B79">
        <v>74</v>
      </c>
      <c r="C79" s="25"/>
      <c r="D79" s="25"/>
      <c r="E79" s="26"/>
      <c r="F79" s="16">
        <v>2</v>
      </c>
      <c r="G79" s="17">
        <v>10.3322</v>
      </c>
      <c r="H79" s="17">
        <v>11.6355</v>
      </c>
      <c r="I79" s="17">
        <f t="shared" si="277"/>
        <v>1.3033000000000001</v>
      </c>
      <c r="J79" s="17">
        <f t="shared" ref="J79" si="309">STDEV(I78:I80)</f>
        <v>0.14383658551749998</v>
      </c>
      <c r="K79" s="17">
        <v>3.3011999999999997</v>
      </c>
      <c r="L79" s="17">
        <f t="shared" si="256"/>
        <v>4.6044999999999998</v>
      </c>
      <c r="M79" s="17">
        <v>21.828299999999999</v>
      </c>
      <c r="N79" s="17">
        <f t="shared" si="278"/>
        <v>10.192799999999998</v>
      </c>
      <c r="O79" s="17">
        <f t="shared" ref="O79" si="310">STDEV(N78:N80)</f>
        <v>0.17896240759816803</v>
      </c>
      <c r="P79" s="17">
        <f>'[1]Mass DBA'!L79</f>
        <v>30.056699999999999</v>
      </c>
      <c r="Q79" s="17">
        <f t="shared" si="247"/>
        <v>40.249499999999998</v>
      </c>
      <c r="R79" s="17">
        <v>24.708200000000001</v>
      </c>
      <c r="S79" s="17">
        <f t="shared" si="271"/>
        <v>2.8799000000000028</v>
      </c>
      <c r="T79" s="17">
        <v>57.5244</v>
      </c>
      <c r="U79" s="17">
        <f t="shared" si="248"/>
        <v>1.5388645400000003</v>
      </c>
      <c r="V79" s="17">
        <f t="shared" ref="V79" si="311">STDEV(U78:U80)</f>
        <v>0.12780628870014515</v>
      </c>
      <c r="W79" s="17">
        <f t="shared" si="250"/>
        <v>43.315135459999993</v>
      </c>
      <c r="X79" s="17">
        <f t="shared" ref="X79" si="312">STDEV(W78:W80)</f>
        <v>0.38758715952970363</v>
      </c>
      <c r="Y79" s="17">
        <v>14.627599999999999</v>
      </c>
      <c r="Z79" s="17">
        <f t="shared" si="274"/>
        <v>1.4154999999999962</v>
      </c>
      <c r="AA79" s="17"/>
      <c r="AB79" s="17"/>
      <c r="AC79" s="18"/>
      <c r="AD79" s="18">
        <v>2.012</v>
      </c>
      <c r="AE79" s="17">
        <v>2.0286</v>
      </c>
      <c r="AF79" s="17">
        <f t="shared" si="266"/>
        <v>1.6599999999999948E-2</v>
      </c>
      <c r="AG79" s="17">
        <f t="shared" si="169"/>
        <v>1.4320999999999962</v>
      </c>
      <c r="AH79" s="17">
        <f t="shared" ref="AH79" si="313">STDEV(AG78:AG80)</f>
        <v>9.2902170767606082E-2</v>
      </c>
      <c r="AI79" s="17">
        <f t="shared" si="253"/>
        <v>43.421900000000001</v>
      </c>
      <c r="AJ79" s="19">
        <f t="shared" ref="AJ79" si="314">STDEV(AI78:AI80)</f>
        <v>0.17351314071274299</v>
      </c>
      <c r="AK79" s="17"/>
      <c r="AL79" s="17">
        <v>0.12780628870014515</v>
      </c>
      <c r="AM79" s="17">
        <v>0.38758715952970363</v>
      </c>
      <c r="AN79" s="17">
        <v>9.2902170767606082E-2</v>
      </c>
      <c r="AO79" s="17">
        <v>0.17351314071274299</v>
      </c>
    </row>
    <row r="80" spans="1:41" x14ac:dyDescent="0.25">
      <c r="B80">
        <v>75</v>
      </c>
      <c r="C80" s="25"/>
      <c r="D80" s="25"/>
      <c r="E80" s="26"/>
      <c r="F80" s="16">
        <v>3</v>
      </c>
      <c r="G80" s="17">
        <v>10.548999999999999</v>
      </c>
      <c r="H80" s="17">
        <v>11.633800000000001</v>
      </c>
      <c r="I80" s="17">
        <f t="shared" si="277"/>
        <v>1.0848000000000013</v>
      </c>
      <c r="J80" s="17"/>
      <c r="K80" s="17">
        <v>3.644499999999999</v>
      </c>
      <c r="L80" s="17">
        <f t="shared" si="256"/>
        <v>4.7293000000000003</v>
      </c>
      <c r="M80" s="17">
        <v>22.001899999999999</v>
      </c>
      <c r="N80" s="17">
        <f t="shared" si="278"/>
        <v>10.368099999999998</v>
      </c>
      <c r="O80" s="17"/>
      <c r="P80" s="17">
        <f>'[1]Mass DBA'!L80</f>
        <v>30.029400000000003</v>
      </c>
      <c r="Q80" s="17">
        <f t="shared" si="247"/>
        <v>40.397500000000001</v>
      </c>
      <c r="R80" s="17">
        <v>24.886399999999998</v>
      </c>
      <c r="S80" s="17">
        <f t="shared" si="271"/>
        <v>2.8844999999999992</v>
      </c>
      <c r="T80" s="17">
        <v>58.1494</v>
      </c>
      <c r="U80" s="17">
        <f t="shared" si="248"/>
        <v>1.3487558500000012</v>
      </c>
      <c r="V80" s="17"/>
      <c r="W80" s="17">
        <f t="shared" si="250"/>
        <v>43.778044149999999</v>
      </c>
      <c r="X80" s="17"/>
      <c r="Y80" s="17">
        <v>14.9672</v>
      </c>
      <c r="Z80" s="17">
        <f t="shared" si="274"/>
        <v>1.5337000000000014</v>
      </c>
      <c r="AA80" s="17"/>
      <c r="AB80" s="17"/>
      <c r="AC80" s="18"/>
      <c r="AD80" s="18">
        <v>2.0051999999999999</v>
      </c>
      <c r="AE80" s="17">
        <v>2.0297999999999998</v>
      </c>
      <c r="AF80" s="17">
        <f t="shared" si="266"/>
        <v>2.4599999999999955E-2</v>
      </c>
      <c r="AG80" s="17">
        <f t="shared" si="169"/>
        <v>1.5583000000000014</v>
      </c>
      <c r="AH80" s="17"/>
      <c r="AI80" s="17">
        <f t="shared" si="253"/>
        <v>43.5685</v>
      </c>
      <c r="AJ80" s="19"/>
      <c r="AK80" s="17"/>
      <c r="AL80" s="17"/>
      <c r="AM80" s="17"/>
      <c r="AN80" s="17"/>
      <c r="AO80" s="17"/>
    </row>
    <row r="81" spans="2:41" x14ac:dyDescent="0.25">
      <c r="B81">
        <v>76</v>
      </c>
      <c r="C81" s="25"/>
      <c r="D81" s="3">
        <v>144</v>
      </c>
      <c r="E81" s="27" t="s">
        <v>104</v>
      </c>
      <c r="F81" s="4">
        <v>1</v>
      </c>
      <c r="G81" s="11">
        <v>10.4757</v>
      </c>
      <c r="H81" s="11">
        <v>11.8131</v>
      </c>
      <c r="I81" s="11">
        <f t="shared" si="277"/>
        <v>1.3374000000000006</v>
      </c>
      <c r="J81" s="11">
        <f t="shared" ref="J81" si="315">AVERAGE(I81:I83)</f>
        <v>1.2432999999999996</v>
      </c>
      <c r="K81" s="11">
        <v>3.5326000000000004</v>
      </c>
      <c r="L81" s="11">
        <f t="shared" si="256"/>
        <v>4.870000000000001</v>
      </c>
      <c r="M81" s="11">
        <v>22.345700000000001</v>
      </c>
      <c r="N81" s="11">
        <f t="shared" si="278"/>
        <v>10.5326</v>
      </c>
      <c r="O81" s="11">
        <f t="shared" ref="O81" si="316">AVERAGE(N81:N83)</f>
        <v>10.6616</v>
      </c>
      <c r="P81" s="11">
        <f>'[1]Mass DBA'!L81</f>
        <v>30.158100000000001</v>
      </c>
      <c r="Q81" s="11">
        <f t="shared" si="247"/>
        <v>40.6907</v>
      </c>
      <c r="R81" s="11">
        <v>25.213899999999999</v>
      </c>
      <c r="S81" s="11">
        <f t="shared" si="271"/>
        <v>2.8681999999999981</v>
      </c>
      <c r="T81" s="11">
        <v>58.455500000000001</v>
      </c>
      <c r="U81" s="11">
        <f t="shared" si="248"/>
        <v>1.5901064200000006</v>
      </c>
      <c r="V81" s="11">
        <f t="shared" ref="V81" si="317">AVERAGE(U81:U83)</f>
        <v>1.4933852099999998</v>
      </c>
      <c r="W81" s="11">
        <f t="shared" si="250"/>
        <v>43.970593580000006</v>
      </c>
      <c r="X81" s="11">
        <f t="shared" ref="X81" si="318">AVERAGE(W81:W83)</f>
        <v>44.104381456666665</v>
      </c>
      <c r="Y81" s="11">
        <v>15.1532</v>
      </c>
      <c r="Z81" s="11">
        <f t="shared" si="274"/>
        <v>1.8093000000000021</v>
      </c>
      <c r="AA81" s="11"/>
      <c r="AB81" s="11"/>
      <c r="AC81" s="12"/>
      <c r="AD81" s="12">
        <v>1.986</v>
      </c>
      <c r="AE81" s="11">
        <v>2.0005999999999999</v>
      </c>
      <c r="AF81" s="11">
        <f t="shared" si="266"/>
        <v>1.4599999999999946E-2</v>
      </c>
      <c r="AG81" s="11">
        <f t="shared" si="169"/>
        <v>1.8239000000000021</v>
      </c>
      <c r="AH81" s="11">
        <f t="shared" ref="AH81" si="319">AVERAGE(AG81:AG83)</f>
        <v>1.8770333333333333</v>
      </c>
      <c r="AI81" s="11">
        <f t="shared" si="253"/>
        <v>43.736800000000002</v>
      </c>
      <c r="AJ81" s="13">
        <f t="shared" ref="AJ81" si="320">AVERAGE(AI81:AI83)</f>
        <v>43.720733333333335</v>
      </c>
      <c r="AK81" s="11"/>
      <c r="AL81" s="11">
        <v>1.4933852099999998</v>
      </c>
      <c r="AM81" s="11">
        <v>44.104381456666665</v>
      </c>
      <c r="AN81" s="11">
        <v>1.8770333333333333</v>
      </c>
      <c r="AO81" s="11">
        <v>43.720733333333335</v>
      </c>
    </row>
    <row r="82" spans="2:41" x14ac:dyDescent="0.25">
      <c r="B82">
        <v>77</v>
      </c>
      <c r="C82" s="25"/>
      <c r="D82" s="25">
        <v>144</v>
      </c>
      <c r="E82" s="27"/>
      <c r="F82" s="4">
        <v>2</v>
      </c>
      <c r="G82" s="11">
        <v>10.488300000000001</v>
      </c>
      <c r="H82" s="11">
        <v>11.6557</v>
      </c>
      <c r="I82" s="11">
        <f t="shared" si="277"/>
        <v>1.1673999999999989</v>
      </c>
      <c r="J82" s="11">
        <f t="shared" ref="J82" si="321">STDEV(I81:I83)</f>
        <v>8.6449002307719847E-2</v>
      </c>
      <c r="K82" s="11">
        <v>3.5862999999999996</v>
      </c>
      <c r="L82" s="11">
        <f t="shared" si="256"/>
        <v>4.7536999999999985</v>
      </c>
      <c r="M82" s="11">
        <v>22.432400000000001</v>
      </c>
      <c r="N82" s="11">
        <f t="shared" si="278"/>
        <v>10.776700000000002</v>
      </c>
      <c r="O82" s="11">
        <f t="shared" ref="O82" si="322">STDEV(N81:N83)</f>
        <v>0.12264220317655802</v>
      </c>
      <c r="P82" s="11">
        <f>'[1]Mass DBA'!L82</f>
        <v>30.224800000000002</v>
      </c>
      <c r="Q82" s="11">
        <f t="shared" si="247"/>
        <v>41.001500000000007</v>
      </c>
      <c r="R82" s="11">
        <v>25.3111</v>
      </c>
      <c r="S82" s="11">
        <f t="shared" si="271"/>
        <v>2.8786999999999985</v>
      </c>
      <c r="T82" s="11">
        <v>58.219099999999997</v>
      </c>
      <c r="U82" s="11">
        <f t="shared" si="248"/>
        <v>1.426041509999999</v>
      </c>
      <c r="V82" s="11">
        <f t="shared" ref="V82" si="323">STDEV(U81:U83)</f>
        <v>8.5887148303324376E-2</v>
      </c>
      <c r="W82" s="11">
        <f t="shared" si="250"/>
        <v>44.329158490000005</v>
      </c>
      <c r="X82" s="11">
        <f t="shared" ref="X82" si="324">STDEV(W81:W83)</f>
        <v>0.19583531000310103</v>
      </c>
      <c r="Y82" s="11">
        <v>15.2942</v>
      </c>
      <c r="Z82" s="11">
        <f t="shared" si="274"/>
        <v>1.9272000000000009</v>
      </c>
      <c r="AA82" s="11"/>
      <c r="AB82" s="11"/>
      <c r="AC82" s="12"/>
      <c r="AD82" s="12">
        <v>1.9662999999999999</v>
      </c>
      <c r="AE82" s="11">
        <v>1.9919</v>
      </c>
      <c r="AF82" s="11">
        <f t="shared" si="266"/>
        <v>2.5600000000000067E-2</v>
      </c>
      <c r="AG82" s="11">
        <f t="shared" si="169"/>
        <v>1.952800000000001</v>
      </c>
      <c r="AH82" s="11">
        <f t="shared" ref="AH82" si="325">STDEV(AG81:AG83)</f>
        <v>6.7364703913350435E-2</v>
      </c>
      <c r="AI82" s="11">
        <f t="shared" si="253"/>
        <v>43.802400000000006</v>
      </c>
      <c r="AJ82" s="13">
        <f t="shared" ref="AJ82" si="326">STDEV(AI81:AI83)</f>
        <v>9.0772756559076614E-2</v>
      </c>
      <c r="AK82" s="11"/>
      <c r="AL82" s="11">
        <v>8.5887148303324376E-2</v>
      </c>
      <c r="AM82" s="11">
        <v>0.19583531000310103</v>
      </c>
      <c r="AN82" s="11">
        <v>6.7364703913350435E-2</v>
      </c>
      <c r="AO82" s="11">
        <v>9.0772756559076614E-2</v>
      </c>
    </row>
    <row r="83" spans="2:41" x14ac:dyDescent="0.25">
      <c r="B83">
        <v>78</v>
      </c>
      <c r="C83" s="25"/>
      <c r="D83" s="25"/>
      <c r="E83" s="27"/>
      <c r="F83" s="4">
        <v>3</v>
      </c>
      <c r="G83" s="11">
        <v>10.5098</v>
      </c>
      <c r="H83" s="11">
        <v>11.7349</v>
      </c>
      <c r="I83" s="11">
        <f t="shared" si="277"/>
        <v>1.2250999999999994</v>
      </c>
      <c r="J83" s="11"/>
      <c r="K83" s="11">
        <v>3.3339999999999996</v>
      </c>
      <c r="L83" s="11">
        <f t="shared" si="256"/>
        <v>4.559099999999999</v>
      </c>
      <c r="M83" s="11">
        <v>22.410399999999999</v>
      </c>
      <c r="N83" s="11">
        <f t="shared" si="278"/>
        <v>10.6755</v>
      </c>
      <c r="O83" s="11"/>
      <c r="P83" s="11">
        <f>'[1]Mass DBA'!L83</f>
        <v>30.242799999999999</v>
      </c>
      <c r="Q83" s="11">
        <f t="shared" si="247"/>
        <v>40.918300000000002</v>
      </c>
      <c r="R83" s="11">
        <v>25.284400000000002</v>
      </c>
      <c r="S83" s="11">
        <f t="shared" si="271"/>
        <v>2.8740000000000023</v>
      </c>
      <c r="T83" s="11">
        <v>58.340200000000003</v>
      </c>
      <c r="U83" s="11">
        <f t="shared" si="248"/>
        <v>1.4640076999999996</v>
      </c>
      <c r="V83" s="11"/>
      <c r="W83" s="11">
        <f t="shared" si="250"/>
        <v>44.0133923</v>
      </c>
      <c r="X83" s="11"/>
      <c r="Y83" s="11">
        <v>15.220599999999999</v>
      </c>
      <c r="Z83" s="11">
        <f t="shared" si="274"/>
        <v>1.8367999999999967</v>
      </c>
      <c r="AA83" s="11"/>
      <c r="AB83" s="11"/>
      <c r="AC83" s="11"/>
      <c r="AD83" s="12">
        <v>1.9737</v>
      </c>
      <c r="AE83" s="11">
        <v>1.9913000000000001</v>
      </c>
      <c r="AF83" s="11">
        <f t="shared" si="266"/>
        <v>1.760000000000006E-2</v>
      </c>
      <c r="AG83" s="11">
        <f t="shared" si="169"/>
        <v>1.8543999999999967</v>
      </c>
      <c r="AH83" s="11"/>
      <c r="AI83" s="11">
        <f t="shared" si="253"/>
        <v>43.623000000000005</v>
      </c>
      <c r="AJ83" s="13"/>
      <c r="AK83" s="11"/>
      <c r="AL83" s="11"/>
      <c r="AM83" s="11"/>
      <c r="AN83" s="11"/>
      <c r="AO83" s="11"/>
    </row>
    <row r="84" spans="2:41" ht="15" customHeight="1" x14ac:dyDescent="0.25">
      <c r="B84">
        <v>79</v>
      </c>
      <c r="C84" s="25"/>
      <c r="D84" s="25"/>
      <c r="E84" s="26" t="s">
        <v>45</v>
      </c>
      <c r="F84" s="16">
        <v>1</v>
      </c>
      <c r="G84" s="17">
        <v>10.4701</v>
      </c>
      <c r="H84" s="17">
        <v>11.7784</v>
      </c>
      <c r="I84" s="17">
        <f t="shared" si="277"/>
        <v>1.3082999999999991</v>
      </c>
      <c r="J84" s="17">
        <f t="shared" ref="J84" si="327">AVERAGE(I84:I86)</f>
        <v>1.2955333333333332</v>
      </c>
      <c r="K84" s="17">
        <v>3.3917999999999999</v>
      </c>
      <c r="L84" s="17">
        <f t="shared" si="256"/>
        <v>4.7000999999999991</v>
      </c>
      <c r="M84" s="17">
        <v>22.0351</v>
      </c>
      <c r="N84" s="17">
        <f t="shared" si="278"/>
        <v>10.2567</v>
      </c>
      <c r="O84" s="17">
        <f t="shared" ref="O84" si="328">AVERAGE(N84:N86)</f>
        <v>10.408233333333333</v>
      </c>
      <c r="P84" s="17">
        <f>'[1]Mass DBA'!L84</f>
        <v>30.156999999999996</v>
      </c>
      <c r="Q84" s="17">
        <f t="shared" si="247"/>
        <v>40.413699999999999</v>
      </c>
      <c r="R84" s="17">
        <v>24.9237</v>
      </c>
      <c r="S84" s="17">
        <f t="shared" si="271"/>
        <v>2.8886000000000003</v>
      </c>
      <c r="T84" s="17">
        <v>57.879199999999997</v>
      </c>
      <c r="U84" s="17">
        <f t="shared" si="248"/>
        <v>1.5506679599999991</v>
      </c>
      <c r="V84" s="17">
        <f t="shared" ref="V84" si="329">AVERAGE(U84:U86)</f>
        <v>1.5411353333333333</v>
      </c>
      <c r="W84" s="17">
        <f t="shared" si="250"/>
        <v>43.563132039999999</v>
      </c>
      <c r="X84" s="17">
        <f t="shared" ref="X84" si="330">AVERAGE(W84:W86)</f>
        <v>43.801997999999998</v>
      </c>
      <c r="Y84" s="17">
        <v>14.4343</v>
      </c>
      <c r="Z84" s="17">
        <f t="shared" si="274"/>
        <v>1.0755999999999997</v>
      </c>
      <c r="AA84" s="17"/>
      <c r="AB84" s="17"/>
      <c r="AC84" s="17"/>
      <c r="AD84" s="18">
        <v>1.962</v>
      </c>
      <c r="AE84" s="17">
        <v>2.0642</v>
      </c>
      <c r="AF84" s="17">
        <f t="shared" si="266"/>
        <v>0.10220000000000007</v>
      </c>
      <c r="AG84" s="17">
        <f t="shared" si="169"/>
        <v>1.1777999999999997</v>
      </c>
      <c r="AH84" s="17">
        <f t="shared" ref="AH84" si="331">AVERAGE(AG84:AG86)</f>
        <v>1.2353000000000003</v>
      </c>
      <c r="AI84" s="17">
        <f t="shared" si="253"/>
        <v>43.936</v>
      </c>
      <c r="AJ84" s="19">
        <f t="shared" ref="AJ84" si="332">AVERAGE(AI84:AI86)</f>
        <v>44.107833333333332</v>
      </c>
      <c r="AK84" s="17"/>
      <c r="AL84" s="17">
        <v>1.5411353333333333</v>
      </c>
      <c r="AM84" s="17">
        <v>43.801997999999998</v>
      </c>
      <c r="AN84" s="17">
        <v>1.2353000000000003</v>
      </c>
      <c r="AO84" s="17">
        <v>44.107833333333332</v>
      </c>
    </row>
    <row r="85" spans="2:41" x14ac:dyDescent="0.25">
      <c r="B85">
        <v>80</v>
      </c>
      <c r="C85" s="25"/>
      <c r="D85" s="25"/>
      <c r="E85" s="26"/>
      <c r="F85" s="16">
        <v>2</v>
      </c>
      <c r="G85" s="17">
        <v>10.491</v>
      </c>
      <c r="H85" s="17">
        <v>11.6229</v>
      </c>
      <c r="I85" s="17">
        <f t="shared" si="277"/>
        <v>1.1318999999999999</v>
      </c>
      <c r="J85" s="17">
        <f t="shared" ref="J85" si="333">STDEV(I84:I86)</f>
        <v>0.15763820391432221</v>
      </c>
      <c r="K85" s="17">
        <v>3.2599</v>
      </c>
      <c r="L85" s="17">
        <f t="shared" si="256"/>
        <v>4.3917999999999999</v>
      </c>
      <c r="M85" s="17">
        <v>22.354099999999999</v>
      </c>
      <c r="N85" s="17">
        <f t="shared" si="278"/>
        <v>10.731199999999999</v>
      </c>
      <c r="O85" s="17">
        <f t="shared" ref="O85" si="334">STDEV(N84:N86)</f>
        <v>0.27987426343508792</v>
      </c>
      <c r="P85" s="17">
        <f>'[1]Mass DBA'!L85</f>
        <v>30.156399999999998</v>
      </c>
      <c r="Q85" s="17">
        <f t="shared" si="247"/>
        <v>40.887599999999999</v>
      </c>
      <c r="R85" s="17">
        <v>25.229800000000001</v>
      </c>
      <c r="S85" s="17">
        <f t="shared" si="271"/>
        <v>2.8757000000000019</v>
      </c>
      <c r="T85" s="17">
        <v>58.1995</v>
      </c>
      <c r="U85" s="17">
        <f t="shared" si="248"/>
        <v>1.3662235300000001</v>
      </c>
      <c r="V85" s="17">
        <f t="shared" ref="V85" si="335">STDEV(U84:U86)</f>
        <v>0.170345651531569</v>
      </c>
      <c r="W85" s="17">
        <f t="shared" si="250"/>
        <v>43.913176469999996</v>
      </c>
      <c r="X85" s="17">
        <f t="shared" ref="X85" si="336">STDEV(W84:W86)</f>
        <v>0.20702861413433071</v>
      </c>
      <c r="Y85" s="17">
        <v>14.62</v>
      </c>
      <c r="Z85" s="17">
        <f t="shared" si="274"/>
        <v>1.2532999999999976</v>
      </c>
      <c r="AA85" s="17"/>
      <c r="AB85" s="17"/>
      <c r="AC85" s="17"/>
      <c r="AD85" s="18">
        <v>1.9964</v>
      </c>
      <c r="AE85" s="17">
        <v>2.0788000000000002</v>
      </c>
      <c r="AF85" s="17">
        <f t="shared" si="266"/>
        <v>8.2400000000000251E-2</v>
      </c>
      <c r="AG85" s="17">
        <f t="shared" si="169"/>
        <v>1.3356999999999979</v>
      </c>
      <c r="AH85" s="17">
        <f t="shared" ref="AH85" si="337">STDEV(AG84:AG86)</f>
        <v>8.7254856598356134E-2</v>
      </c>
      <c r="AI85" s="17">
        <f t="shared" si="253"/>
        <v>43.9437</v>
      </c>
      <c r="AJ85" s="19">
        <f t="shared" ref="AJ85" si="338">STDEV(AI84:AI86)</f>
        <v>0.29098113913676954</v>
      </c>
      <c r="AK85" s="17"/>
      <c r="AL85" s="17">
        <v>0.170345651531569</v>
      </c>
      <c r="AM85" s="17">
        <v>0.20702861413433071</v>
      </c>
      <c r="AN85" s="17">
        <v>8.7254856598356134E-2</v>
      </c>
      <c r="AO85" s="17">
        <v>0.29098113913676954</v>
      </c>
    </row>
    <row r="86" spans="2:41" x14ac:dyDescent="0.25">
      <c r="B86">
        <v>81</v>
      </c>
      <c r="C86" s="25"/>
      <c r="D86" s="25"/>
      <c r="E86" s="26"/>
      <c r="F86" s="16">
        <v>3</v>
      </c>
      <c r="G86" s="17">
        <v>10.4978</v>
      </c>
      <c r="H86" s="17">
        <v>11.9442</v>
      </c>
      <c r="I86" s="17">
        <f t="shared" si="277"/>
        <v>1.4464000000000006</v>
      </c>
      <c r="J86" s="17"/>
      <c r="K86" s="17">
        <v>3.6463000000000001</v>
      </c>
      <c r="L86" s="17">
        <f t="shared" si="256"/>
        <v>5.0927000000000007</v>
      </c>
      <c r="M86" s="17">
        <v>22.181000000000001</v>
      </c>
      <c r="N86" s="17">
        <f t="shared" si="278"/>
        <v>10.236800000000001</v>
      </c>
      <c r="O86" s="17"/>
      <c r="P86" s="17">
        <f>'[1]Mass DBA'!L86</f>
        <v>30.306699999999999</v>
      </c>
      <c r="Q86" s="17">
        <f t="shared" si="247"/>
        <v>40.543500000000002</v>
      </c>
      <c r="R86" s="17">
        <v>25.072099999999999</v>
      </c>
      <c r="S86" s="17">
        <f t="shared" si="271"/>
        <v>2.891099999999998</v>
      </c>
      <c r="T86" s="17">
        <v>58.669699999999999</v>
      </c>
      <c r="U86" s="17">
        <f t="shared" si="248"/>
        <v>1.7065145100000008</v>
      </c>
      <c r="V86" s="17"/>
      <c r="W86" s="17">
        <f t="shared" si="250"/>
        <v>43.929685490000004</v>
      </c>
      <c r="X86" s="17"/>
      <c r="Y86" s="17">
        <v>14.495200000000001</v>
      </c>
      <c r="Z86" s="17">
        <f t="shared" si="274"/>
        <v>1.1063000000000027</v>
      </c>
      <c r="AA86" s="17"/>
      <c r="AB86" s="17"/>
      <c r="AC86" s="17"/>
      <c r="AD86" s="18">
        <v>1.9637</v>
      </c>
      <c r="AE86" s="17">
        <v>2.0497999999999998</v>
      </c>
      <c r="AF86" s="17">
        <f t="shared" si="266"/>
        <v>8.6099999999999843E-2</v>
      </c>
      <c r="AG86" s="17">
        <f t="shared" si="169"/>
        <v>1.1924000000000026</v>
      </c>
      <c r="AH86" s="17"/>
      <c r="AI86" s="17">
        <f t="shared" si="253"/>
        <v>44.443799999999996</v>
      </c>
      <c r="AJ86" s="19"/>
      <c r="AK86" s="17"/>
      <c r="AL86" s="17"/>
      <c r="AM86" s="17"/>
      <c r="AN86" s="17"/>
      <c r="AO86" s="17"/>
    </row>
    <row r="87" spans="2:41" x14ac:dyDescent="0.25">
      <c r="B87">
        <v>82</v>
      </c>
      <c r="C87" s="25"/>
      <c r="D87" s="25"/>
      <c r="E87" s="27" t="s">
        <v>46</v>
      </c>
      <c r="F87" s="4">
        <v>1</v>
      </c>
      <c r="G87" s="11">
        <v>10.4414</v>
      </c>
      <c r="H87" s="11">
        <v>11.792400000000001</v>
      </c>
      <c r="I87" s="11">
        <f t="shared" si="277"/>
        <v>1.3510000000000009</v>
      </c>
      <c r="J87" s="11">
        <f t="shared" ref="J87" si="339">AVERAGE(I87:I89)</f>
        <v>1.3431666666666668</v>
      </c>
      <c r="K87" s="11">
        <v>3.2912999999999997</v>
      </c>
      <c r="L87" s="11">
        <f t="shared" si="256"/>
        <v>4.6423000000000005</v>
      </c>
      <c r="M87" s="11">
        <v>22.529800000000002</v>
      </c>
      <c r="N87" s="11">
        <f t="shared" si="278"/>
        <v>10.737400000000001</v>
      </c>
      <c r="O87" s="11">
        <f t="shared" ref="O87" si="340">AVERAGE(N87:N89)</f>
        <v>10.668333333333335</v>
      </c>
      <c r="P87" s="11">
        <f>'[1]Mass DBA'!L87</f>
        <v>30.194599999999998</v>
      </c>
      <c r="Q87" s="11">
        <f t="shared" si="247"/>
        <v>40.932000000000002</v>
      </c>
      <c r="R87" s="11">
        <v>25.426100000000002</v>
      </c>
      <c r="S87" s="11">
        <f t="shared" si="271"/>
        <v>2.8963000000000001</v>
      </c>
      <c r="T87" s="11">
        <v>58.0685</v>
      </c>
      <c r="U87" s="11">
        <f t="shared" si="248"/>
        <v>1.5852904100000009</v>
      </c>
      <c r="V87" s="11">
        <f t="shared" ref="V87" si="341">AVERAGE(U87:U89)</f>
        <v>1.5905257933333337</v>
      </c>
      <c r="W87" s="11">
        <f t="shared" si="250"/>
        <v>43.989009590000002</v>
      </c>
      <c r="X87" s="11">
        <f t="shared" ref="X87" si="342">AVERAGE(W87:W89)</f>
        <v>44.03717420666667</v>
      </c>
      <c r="Y87" s="11">
        <v>14.730399999999999</v>
      </c>
      <c r="Z87" s="11">
        <f t="shared" si="274"/>
        <v>1.3926999999999996</v>
      </c>
      <c r="AA87" s="11"/>
      <c r="AB87" s="11"/>
      <c r="AC87" s="11"/>
      <c r="AD87" s="12">
        <v>1.9792000000000001</v>
      </c>
      <c r="AE87" s="11">
        <v>2.0649999999999999</v>
      </c>
      <c r="AF87" s="11">
        <f t="shared" si="266"/>
        <v>8.5799999999999876E-2</v>
      </c>
      <c r="AG87" s="11">
        <f t="shared" si="169"/>
        <v>1.4784999999999995</v>
      </c>
      <c r="AH87" s="11">
        <f t="shared" ref="AH87" si="343">AVERAGE(AG87:AG89)</f>
        <v>1.544433333333334</v>
      </c>
      <c r="AI87" s="11">
        <f t="shared" si="253"/>
        <v>44.095800000000004</v>
      </c>
      <c r="AJ87" s="13">
        <f t="shared" ref="AJ87" si="344">AVERAGE(AI87:AI89)</f>
        <v>44.083266666666667</v>
      </c>
      <c r="AK87" s="11"/>
      <c r="AL87" s="11">
        <v>1.5905257933333337</v>
      </c>
      <c r="AM87" s="11">
        <v>44.03717420666667</v>
      </c>
      <c r="AN87" s="11">
        <v>1.544433333333334</v>
      </c>
      <c r="AO87" s="11">
        <v>44.083266666666667</v>
      </c>
    </row>
    <row r="88" spans="2:41" x14ac:dyDescent="0.25">
      <c r="B88">
        <v>83</v>
      </c>
      <c r="C88" s="25"/>
      <c r="D88" s="25"/>
      <c r="E88" s="27"/>
      <c r="F88" s="4">
        <v>2</v>
      </c>
      <c r="G88" s="11">
        <v>10.4871</v>
      </c>
      <c r="H88" s="11">
        <v>11.8087</v>
      </c>
      <c r="I88" s="11">
        <f t="shared" si="277"/>
        <v>1.3216000000000001</v>
      </c>
      <c r="J88" s="11">
        <f t="shared" ref="J88" si="345">STDEV(I87:I89)</f>
        <v>1.8908816285884519E-2</v>
      </c>
      <c r="K88" s="11">
        <v>3.7017999999999986</v>
      </c>
      <c r="L88" s="11">
        <f t="shared" si="256"/>
        <v>5.0233999999999988</v>
      </c>
      <c r="M88" s="11">
        <v>22.535900000000002</v>
      </c>
      <c r="N88" s="11">
        <f t="shared" si="278"/>
        <v>10.727200000000002</v>
      </c>
      <c r="O88" s="11">
        <f t="shared" ref="O88" si="346">STDEV(N87:N89)</f>
        <v>0.11091083505831834</v>
      </c>
      <c r="P88" s="11">
        <f>'[1]Mass DBA'!L88</f>
        <v>30.177700000000002</v>
      </c>
      <c r="Q88" s="11">
        <f t="shared" si="247"/>
        <v>40.904900000000005</v>
      </c>
      <c r="R88" s="11">
        <v>25.420999999999999</v>
      </c>
      <c r="S88" s="11">
        <f t="shared" si="271"/>
        <v>2.8850999999999978</v>
      </c>
      <c r="T88" s="11">
        <v>58.747500000000002</v>
      </c>
      <c r="U88" s="11">
        <f t="shared" si="248"/>
        <v>1.58728866</v>
      </c>
      <c r="V88" s="11">
        <f t="shared" ref="V88" si="347">STDEV(U87:U89)</f>
        <v>7.4051269243561885E-3</v>
      </c>
      <c r="W88" s="11">
        <f t="shared" si="250"/>
        <v>44.341011340000001</v>
      </c>
      <c r="X88" s="11">
        <f t="shared" ref="X88" si="348">STDEV(W87:W89)</f>
        <v>0.28284737021009487</v>
      </c>
      <c r="Y88" s="11">
        <v>14.7902</v>
      </c>
      <c r="Z88" s="11">
        <f t="shared" si="274"/>
        <v>1.4180000000000028</v>
      </c>
      <c r="AA88" s="11"/>
      <c r="AB88" s="11"/>
      <c r="AC88" s="11"/>
      <c r="AD88" s="12">
        <v>1.9857</v>
      </c>
      <c r="AE88" s="11">
        <v>2.0754999999999999</v>
      </c>
      <c r="AF88" s="11">
        <f t="shared" si="266"/>
        <v>8.979999999999988E-2</v>
      </c>
      <c r="AG88" s="11">
        <f t="shared" si="169"/>
        <v>1.5078000000000027</v>
      </c>
      <c r="AH88" s="11">
        <f t="shared" ref="AH88" si="349">STDEV(AG87:AG89)</f>
        <v>9.0025348282210205E-2</v>
      </c>
      <c r="AI88" s="11">
        <f t="shared" si="253"/>
        <v>44.420500000000004</v>
      </c>
      <c r="AJ88" s="13">
        <f t="shared" ref="AJ88" si="350">STDEV(AI87:AI89)</f>
        <v>0.34367144678214828</v>
      </c>
      <c r="AK88" s="11"/>
      <c r="AL88" s="11">
        <v>7.4051269243561885E-3</v>
      </c>
      <c r="AM88" s="11">
        <v>0.28284737021009487</v>
      </c>
      <c r="AN88" s="11">
        <v>9.0025348282210205E-2</v>
      </c>
      <c r="AO88" s="11">
        <v>0.34367144678214828</v>
      </c>
    </row>
    <row r="89" spans="2:41" x14ac:dyDescent="0.25">
      <c r="B89">
        <v>84</v>
      </c>
      <c r="C89" s="25"/>
      <c r="D89" s="25"/>
      <c r="E89" s="27"/>
      <c r="F89" s="4">
        <v>3</v>
      </c>
      <c r="G89" s="11">
        <v>10.502000000000001</v>
      </c>
      <c r="H89" s="11">
        <v>11.8589</v>
      </c>
      <c r="I89" s="11">
        <f t="shared" si="277"/>
        <v>1.3568999999999996</v>
      </c>
      <c r="J89" s="11"/>
      <c r="K89" s="11">
        <v>3.3953000000000007</v>
      </c>
      <c r="L89" s="11">
        <f t="shared" si="256"/>
        <v>4.7522000000000002</v>
      </c>
      <c r="M89" s="11">
        <v>22.3993</v>
      </c>
      <c r="N89" s="11">
        <f t="shared" si="278"/>
        <v>10.5404</v>
      </c>
      <c r="O89" s="11"/>
      <c r="P89" s="11">
        <f>'[1]Mass DBA'!L89</f>
        <v>30.087899999999998</v>
      </c>
      <c r="Q89" s="11">
        <f t="shared" si="247"/>
        <v>40.628299999999996</v>
      </c>
      <c r="R89" s="11">
        <v>25.276299999999999</v>
      </c>
      <c r="S89" s="11">
        <f t="shared" si="271"/>
        <v>2.8769999999999989</v>
      </c>
      <c r="T89" s="11">
        <v>58.3812</v>
      </c>
      <c r="U89" s="11">
        <f t="shared" si="248"/>
        <v>1.5989983099999996</v>
      </c>
      <c r="V89" s="11"/>
      <c r="W89" s="11">
        <f t="shared" si="250"/>
        <v>43.781501689999999</v>
      </c>
      <c r="X89" s="11"/>
      <c r="Y89" s="11">
        <v>14.936299999999999</v>
      </c>
      <c r="Z89" s="11">
        <f t="shared" si="274"/>
        <v>1.5572999999999997</v>
      </c>
      <c r="AA89" s="11"/>
      <c r="AB89" s="11"/>
      <c r="AC89" s="11"/>
      <c r="AD89" s="12">
        <v>1.9609000000000001</v>
      </c>
      <c r="AE89" s="11">
        <v>2.0506000000000002</v>
      </c>
      <c r="AF89" s="11">
        <f t="shared" si="266"/>
        <v>8.9700000000000113E-2</v>
      </c>
      <c r="AG89" s="11">
        <f t="shared" si="169"/>
        <v>1.6469999999999998</v>
      </c>
      <c r="AH89" s="11"/>
      <c r="AI89" s="11">
        <f t="shared" si="253"/>
        <v>43.733499999999999</v>
      </c>
      <c r="AJ89" s="13"/>
      <c r="AK89" s="11"/>
      <c r="AL89" s="11"/>
      <c r="AM89" s="11"/>
      <c r="AN89" s="11"/>
      <c r="AO89" s="11"/>
    </row>
    <row r="90" spans="2:41" x14ac:dyDescent="0.25">
      <c r="B90">
        <v>85</v>
      </c>
      <c r="C90" s="25"/>
      <c r="D90" s="25"/>
      <c r="E90" s="26" t="s">
        <v>47</v>
      </c>
      <c r="F90" s="16">
        <v>1</v>
      </c>
      <c r="G90" s="17">
        <v>10.550599999999999</v>
      </c>
      <c r="H90" s="17">
        <v>11.7277</v>
      </c>
      <c r="I90" s="17">
        <f t="shared" si="277"/>
        <v>1.1771000000000011</v>
      </c>
      <c r="J90" s="17">
        <f t="shared" ref="J90" si="351">AVERAGE(I90:I92)</f>
        <v>1.2600333333333336</v>
      </c>
      <c r="K90" s="17">
        <v>3.2355</v>
      </c>
      <c r="L90" s="17">
        <f t="shared" si="256"/>
        <v>4.4126000000000012</v>
      </c>
      <c r="M90" s="17">
        <v>22.218800000000002</v>
      </c>
      <c r="N90" s="17">
        <f t="shared" si="278"/>
        <v>10.491100000000001</v>
      </c>
      <c r="O90" s="17">
        <f t="shared" ref="O90" si="352">AVERAGE(N90:N92)</f>
        <v>10.6671</v>
      </c>
      <c r="P90" s="17">
        <f>'[1]Mass DBA'!L90</f>
        <v>30.561900000000001</v>
      </c>
      <c r="Q90" s="17">
        <f t="shared" si="247"/>
        <v>41.053000000000004</v>
      </c>
      <c r="R90" s="17">
        <v>25.1142</v>
      </c>
      <c r="S90" s="17">
        <f t="shared" si="271"/>
        <v>2.8953999999999986</v>
      </c>
      <c r="T90" s="17">
        <v>58.3596</v>
      </c>
      <c r="U90" s="17">
        <f t="shared" si="248"/>
        <v>1.4090792500000011</v>
      </c>
      <c r="V90" s="17">
        <f t="shared" ref="V90" si="353">AVERAGE(U90:U92)</f>
        <v>1.4942342966666669</v>
      </c>
      <c r="W90" s="17">
        <f t="shared" si="250"/>
        <v>44.056520750000004</v>
      </c>
      <c r="X90" s="17">
        <f t="shared" ref="X90" si="354">AVERAGE(W90:W92)</f>
        <v>44.159865703333331</v>
      </c>
      <c r="Y90" s="17">
        <v>14.3203</v>
      </c>
      <c r="Z90" s="17">
        <f t="shared" si="274"/>
        <v>0.87430000000000163</v>
      </c>
      <c r="AA90" s="17"/>
      <c r="AB90" s="17"/>
      <c r="AC90" s="17"/>
      <c r="AD90" s="18">
        <v>2.0142000000000002</v>
      </c>
      <c r="AE90" s="17">
        <v>2.1656</v>
      </c>
      <c r="AF90" s="17">
        <f t="shared" si="266"/>
        <v>0.15139999999999976</v>
      </c>
      <c r="AG90" s="17">
        <f t="shared" si="169"/>
        <v>1.0257000000000014</v>
      </c>
      <c r="AH90" s="17">
        <f t="shared" ref="AH90" si="355">AVERAGE(AG90:AG92)</f>
        <v>1.8390666666666668</v>
      </c>
      <c r="AI90" s="17">
        <f t="shared" si="253"/>
        <v>44.439900000000002</v>
      </c>
      <c r="AJ90" s="19">
        <f t="shared" ref="AJ90" si="356">AVERAGE(AI90:AI92)</f>
        <v>43.815033333333325</v>
      </c>
      <c r="AK90" s="17"/>
      <c r="AL90" s="17">
        <v>1.4942342966666669</v>
      </c>
      <c r="AM90" s="17">
        <v>44.159865703333331</v>
      </c>
      <c r="AN90" s="17">
        <v>1.8390666666666668</v>
      </c>
      <c r="AO90" s="17">
        <v>43.815033333333325</v>
      </c>
    </row>
    <row r="91" spans="2:41" x14ac:dyDescent="0.25">
      <c r="B91">
        <v>86</v>
      </c>
      <c r="C91" s="25"/>
      <c r="D91" s="25"/>
      <c r="E91" s="26"/>
      <c r="F91" s="16">
        <v>2</v>
      </c>
      <c r="G91" s="17">
        <v>10.5528</v>
      </c>
      <c r="H91" s="17">
        <v>11.654199999999999</v>
      </c>
      <c r="I91" s="17">
        <f t="shared" si="277"/>
        <v>1.1013999999999999</v>
      </c>
      <c r="J91" s="17">
        <f t="shared" ref="J91" si="357">STDEV(I90:I92)</f>
        <v>0.21259930228797447</v>
      </c>
      <c r="K91" s="17">
        <v>3.270900000000001</v>
      </c>
      <c r="L91" s="17">
        <f t="shared" si="256"/>
        <v>4.372300000000001</v>
      </c>
      <c r="M91" s="17">
        <v>22.551600000000001</v>
      </c>
      <c r="N91" s="17">
        <f t="shared" si="278"/>
        <v>10.897400000000001</v>
      </c>
      <c r="O91" s="17">
        <f t="shared" ref="O91" si="358">STDEV(N90:N92)</f>
        <v>0.20852167753017919</v>
      </c>
      <c r="P91" s="17">
        <f>'[1]Mass DBA'!L91</f>
        <v>30.333199999999998</v>
      </c>
      <c r="Q91" s="17">
        <f t="shared" si="247"/>
        <v>41.230599999999995</v>
      </c>
      <c r="R91" s="17">
        <v>25.443899999999999</v>
      </c>
      <c r="S91" s="17">
        <f t="shared" si="271"/>
        <v>2.8922999999999988</v>
      </c>
      <c r="T91" s="17">
        <v>58.524099999999997</v>
      </c>
      <c r="U91" s="17">
        <f t="shared" si="248"/>
        <v>1.3368917300000001</v>
      </c>
      <c r="V91" s="17">
        <f t="shared" ref="V91" si="359">STDEV(U90:U92)</f>
        <v>0.21308819503954496</v>
      </c>
      <c r="W91" s="17">
        <f t="shared" si="250"/>
        <v>44.266008269999993</v>
      </c>
      <c r="X91" s="17">
        <f t="shared" ref="X91" si="360">STDEV(W90:W92)</f>
        <v>0.10477177692111839</v>
      </c>
      <c r="Y91" s="17">
        <v>15.9977</v>
      </c>
      <c r="Z91" s="17">
        <f t="shared" si="274"/>
        <v>2.5526000000000018</v>
      </c>
      <c r="AA91" s="17"/>
      <c r="AB91" s="17"/>
      <c r="AC91" s="17"/>
      <c r="AD91" s="18">
        <v>2.0163000000000002</v>
      </c>
      <c r="AE91" s="17">
        <v>2.1943999999999999</v>
      </c>
      <c r="AF91" s="17">
        <f t="shared" si="266"/>
        <v>0.1780999999999997</v>
      </c>
      <c r="AG91" s="17">
        <f t="shared" si="169"/>
        <v>2.7307000000000015</v>
      </c>
      <c r="AH91" s="17">
        <f t="shared" ref="AH91" si="361">STDEV(AG90:AG92)</f>
        <v>0.85519033164163705</v>
      </c>
      <c r="AI91" s="17">
        <f t="shared" si="253"/>
        <v>42.872199999999992</v>
      </c>
      <c r="AJ91" s="19">
        <f t="shared" ref="AJ91" si="362">STDEV(AI90:AI92)</f>
        <v>0.83081160519900066</v>
      </c>
      <c r="AK91" s="17"/>
      <c r="AL91" s="17">
        <v>0.21308819503954496</v>
      </c>
      <c r="AM91" s="17">
        <v>0.10477177692111839</v>
      </c>
      <c r="AN91" s="17">
        <v>0.85519033164163705</v>
      </c>
      <c r="AO91" s="17">
        <v>0.83081160519900066</v>
      </c>
    </row>
    <row r="92" spans="2:41" x14ac:dyDescent="0.25">
      <c r="B92">
        <v>87</v>
      </c>
      <c r="C92" s="25"/>
      <c r="D92" s="25"/>
      <c r="E92" s="26"/>
      <c r="F92" s="16">
        <v>3</v>
      </c>
      <c r="G92" s="17">
        <v>10.484999999999999</v>
      </c>
      <c r="H92" s="17">
        <v>11.986599999999999</v>
      </c>
      <c r="I92" s="17">
        <f t="shared" si="277"/>
        <v>1.5015999999999998</v>
      </c>
      <c r="J92" s="17"/>
      <c r="K92" s="17">
        <v>3.3243000000000009</v>
      </c>
      <c r="L92" s="17">
        <f t="shared" si="256"/>
        <v>4.8259000000000007</v>
      </c>
      <c r="M92" s="17">
        <v>22.599399999999999</v>
      </c>
      <c r="N92" s="17">
        <f t="shared" si="278"/>
        <v>10.6128</v>
      </c>
      <c r="O92" s="17"/>
      <c r="P92" s="17">
        <f>'[1]Mass DBA'!L92</f>
        <v>30.455099999999998</v>
      </c>
      <c r="Q92" s="17">
        <f t="shared" si="247"/>
        <v>41.067899999999995</v>
      </c>
      <c r="R92" s="17">
        <v>25.476600000000001</v>
      </c>
      <c r="S92" s="17">
        <f t="shared" si="271"/>
        <v>2.877200000000002</v>
      </c>
      <c r="T92" s="17">
        <v>58.776699999999998</v>
      </c>
      <c r="U92" s="17">
        <f t="shared" si="248"/>
        <v>1.73673191</v>
      </c>
      <c r="V92" s="17"/>
      <c r="W92" s="17">
        <f t="shared" si="250"/>
        <v>44.157068089999996</v>
      </c>
      <c r="X92" s="17"/>
      <c r="Y92" s="17">
        <v>14.964399999999999</v>
      </c>
      <c r="Z92" s="17">
        <f t="shared" si="274"/>
        <v>1.6021999999999981</v>
      </c>
      <c r="AA92" s="17"/>
      <c r="AB92" s="17"/>
      <c r="AC92" s="17"/>
      <c r="AD92" s="18">
        <v>1.994</v>
      </c>
      <c r="AE92" s="17">
        <v>2.1526000000000001</v>
      </c>
      <c r="AF92" s="17">
        <f t="shared" si="266"/>
        <v>0.15860000000000007</v>
      </c>
      <c r="AG92" s="17">
        <f t="shared" si="169"/>
        <v>1.7607999999999981</v>
      </c>
      <c r="AH92" s="17"/>
      <c r="AI92" s="17">
        <f t="shared" si="253"/>
        <v>44.132999999999996</v>
      </c>
      <c r="AJ92" s="19"/>
      <c r="AK92" s="17"/>
      <c r="AL92" s="17"/>
      <c r="AM92" s="17"/>
      <c r="AN92" s="17"/>
      <c r="AO92" s="17"/>
    </row>
    <row r="93" spans="2:41" x14ac:dyDescent="0.25">
      <c r="B93">
        <v>88</v>
      </c>
      <c r="C93" s="25"/>
      <c r="D93" s="25"/>
      <c r="E93" s="27" t="s">
        <v>105</v>
      </c>
      <c r="F93" s="4">
        <v>1</v>
      </c>
      <c r="G93" s="11">
        <v>10.4877</v>
      </c>
      <c r="H93" s="11">
        <v>11.9619</v>
      </c>
      <c r="I93" s="11">
        <f t="shared" si="277"/>
        <v>1.4741999999999997</v>
      </c>
      <c r="J93" s="11">
        <f t="shared" ref="J93" si="363">AVERAGE(I93:I95)</f>
        <v>1.3058666666666661</v>
      </c>
      <c r="K93" s="11">
        <v>3.5843000000000007</v>
      </c>
      <c r="L93" s="11">
        <f t="shared" si="256"/>
        <v>5.0585000000000004</v>
      </c>
      <c r="M93" s="11">
        <v>22.196300000000001</v>
      </c>
      <c r="N93" s="11">
        <f t="shared" si="278"/>
        <v>10.234400000000001</v>
      </c>
      <c r="O93" s="11">
        <f t="shared" ref="O93" si="364">AVERAGE(N93:N95)</f>
        <v>10.211466666666666</v>
      </c>
      <c r="P93" s="11">
        <f>'[1]Mass DBA'!L93</f>
        <v>29.969499999999996</v>
      </c>
      <c r="Q93" s="11">
        <f t="shared" si="247"/>
        <v>40.203899999999997</v>
      </c>
      <c r="R93" s="11">
        <v>25.0913</v>
      </c>
      <c r="S93" s="11">
        <f t="shared" si="271"/>
        <v>2.8949999999999996</v>
      </c>
      <c r="T93" s="11">
        <v>58.212200000000003</v>
      </c>
      <c r="U93" s="11">
        <f t="shared" si="248"/>
        <v>1.7293153099999998</v>
      </c>
      <c r="V93" s="11">
        <f t="shared" ref="V93" si="365">AVERAGE(U93:U95)</f>
        <v>1.5466262733333329</v>
      </c>
      <c r="W93" s="11">
        <f t="shared" si="250"/>
        <v>43.533084690000003</v>
      </c>
      <c r="X93" s="11">
        <f t="shared" ref="X93" si="366">AVERAGE(W93:W95)</f>
        <v>43.346407059999997</v>
      </c>
      <c r="Y93" s="11">
        <v>14.9704</v>
      </c>
      <c r="Z93" s="11">
        <f t="shared" si="274"/>
        <v>1.5876999999999999</v>
      </c>
      <c r="AA93" s="11"/>
      <c r="AB93" s="11"/>
      <c r="AC93" s="11"/>
      <c r="AD93" s="12">
        <v>1.9784999999999999</v>
      </c>
      <c r="AE93" s="11">
        <v>1.9867999999999999</v>
      </c>
      <c r="AF93" s="11">
        <f t="shared" si="266"/>
        <v>8.2999999999999741E-3</v>
      </c>
      <c r="AG93" s="11">
        <f t="shared" si="169"/>
        <v>1.5959999999999999</v>
      </c>
      <c r="AH93" s="11">
        <f t="shared" ref="AH93" si="367">AVERAGE(AG93:AG95)</f>
        <v>1.4109333333333327</v>
      </c>
      <c r="AI93" s="11">
        <f t="shared" si="253"/>
        <v>43.666399999999996</v>
      </c>
      <c r="AJ93" s="13">
        <f t="shared" ref="AJ93" si="368">AVERAGE(AI93:AI95)</f>
        <v>43.482099999999996</v>
      </c>
      <c r="AK93" s="11"/>
      <c r="AL93" s="11">
        <v>1.5466262733333329</v>
      </c>
      <c r="AM93" s="11">
        <v>43.346407059999997</v>
      </c>
      <c r="AN93" s="11">
        <v>1.4109333333333327</v>
      </c>
      <c r="AO93" s="11">
        <v>43.482099999999996</v>
      </c>
    </row>
    <row r="94" spans="2:41" x14ac:dyDescent="0.25">
      <c r="B94">
        <v>89</v>
      </c>
      <c r="C94" s="25"/>
      <c r="D94" s="25"/>
      <c r="E94" s="27"/>
      <c r="F94" s="4">
        <v>2</v>
      </c>
      <c r="G94" s="11">
        <v>10.4727</v>
      </c>
      <c r="H94" s="11">
        <v>11.7982</v>
      </c>
      <c r="I94" s="11">
        <f t="shared" si="277"/>
        <v>1.3254999999999999</v>
      </c>
      <c r="J94" s="11">
        <f t="shared" ref="J94" si="369">STDEV(I93:I95)</f>
        <v>0.17895955781498016</v>
      </c>
      <c r="K94" s="11">
        <v>3.2949999999999999</v>
      </c>
      <c r="L94" s="11">
        <f t="shared" si="256"/>
        <v>4.6204999999999998</v>
      </c>
      <c r="M94" s="11">
        <v>21.9833</v>
      </c>
      <c r="N94" s="11">
        <f t="shared" si="278"/>
        <v>10.1851</v>
      </c>
      <c r="O94" s="11">
        <f t="shared" ref="O94" si="370">STDEV(N93:N95)</f>
        <v>2.4828679653444034E-2</v>
      </c>
      <c r="P94" s="11">
        <f>'[1]Mass DBA'!L94</f>
        <v>29.999599999999997</v>
      </c>
      <c r="Q94" s="11">
        <f t="shared" si="247"/>
        <v>40.184699999999999</v>
      </c>
      <c r="R94" s="11">
        <v>24.877600000000001</v>
      </c>
      <c r="S94" s="11">
        <f t="shared" si="271"/>
        <v>2.8943000000000012</v>
      </c>
      <c r="T94" s="11">
        <v>57.694699999999997</v>
      </c>
      <c r="U94" s="11">
        <f t="shared" si="248"/>
        <v>1.560351</v>
      </c>
      <c r="V94" s="11">
        <f t="shared" ref="V94" si="371">STDEV(U93:U95)</f>
        <v>0.18992369344954366</v>
      </c>
      <c r="W94" s="11">
        <f t="shared" si="250"/>
        <v>43.244849000000002</v>
      </c>
      <c r="X94" s="11">
        <f t="shared" ref="X94" si="372">STDEV(W93:W95)</f>
        <v>0.16187636994071214</v>
      </c>
      <c r="Y94" s="11">
        <v>14.8108</v>
      </c>
      <c r="Z94" s="11">
        <f t="shared" si="274"/>
        <v>1.4437999999999995</v>
      </c>
      <c r="AA94" s="11"/>
      <c r="AB94" s="11"/>
      <c r="AC94" s="11"/>
      <c r="AD94" s="12">
        <v>2.036</v>
      </c>
      <c r="AE94" s="11">
        <v>2.0428000000000002</v>
      </c>
      <c r="AF94" s="11">
        <f t="shared" si="266"/>
        <v>6.8000000000001393E-3</v>
      </c>
      <c r="AG94" s="11">
        <f t="shared" si="169"/>
        <v>1.4505999999999997</v>
      </c>
      <c r="AH94" s="11">
        <f t="shared" ref="AH94" si="373">STDEV(AG93:AG95)</f>
        <v>0.20775970093676369</v>
      </c>
      <c r="AI94" s="11">
        <f t="shared" si="253"/>
        <v>43.354599999999998</v>
      </c>
      <c r="AJ94" s="13">
        <f t="shared" ref="AJ94" si="374">STDEV(AI93:AI95)</f>
        <v>0.16347626739071186</v>
      </c>
      <c r="AK94" s="11"/>
      <c r="AL94" s="11">
        <v>0.18992369344954366</v>
      </c>
      <c r="AM94" s="11">
        <v>0.16187636994071214</v>
      </c>
      <c r="AN94" s="11">
        <v>0.20775970093676369</v>
      </c>
      <c r="AO94" s="11">
        <v>0.16347626739071186</v>
      </c>
    </row>
    <row r="95" spans="2:41" x14ac:dyDescent="0.25">
      <c r="B95">
        <v>90</v>
      </c>
      <c r="C95" s="25"/>
      <c r="D95" s="25"/>
      <c r="E95" s="27"/>
      <c r="F95" s="4">
        <v>3</v>
      </c>
      <c r="G95" s="11">
        <v>10.428100000000001</v>
      </c>
      <c r="H95" s="11">
        <v>11.545999999999999</v>
      </c>
      <c r="I95" s="11">
        <f t="shared" si="277"/>
        <v>1.1178999999999988</v>
      </c>
      <c r="J95" s="11"/>
      <c r="K95" s="11">
        <v>3.2312999999999992</v>
      </c>
      <c r="L95" s="11">
        <f t="shared" si="256"/>
        <v>4.349199999999998</v>
      </c>
      <c r="M95" s="11">
        <v>21.760899999999999</v>
      </c>
      <c r="N95" s="11">
        <f t="shared" si="278"/>
        <v>10.2149</v>
      </c>
      <c r="O95" s="11"/>
      <c r="P95" s="11">
        <f>'[1]Mass DBA'!L95</f>
        <v>30.047400000000003</v>
      </c>
      <c r="Q95" s="11">
        <f t="shared" si="247"/>
        <v>40.262300000000003</v>
      </c>
      <c r="R95" s="11">
        <v>24.6386</v>
      </c>
      <c r="S95" s="11">
        <f t="shared" si="271"/>
        <v>2.8777000000000008</v>
      </c>
      <c r="T95" s="11">
        <v>57.607599999999998</v>
      </c>
      <c r="U95" s="11">
        <f t="shared" si="248"/>
        <v>1.3502125099999989</v>
      </c>
      <c r="V95" s="11"/>
      <c r="W95" s="11">
        <f t="shared" si="250"/>
        <v>43.261287490000008</v>
      </c>
      <c r="X95" s="11"/>
      <c r="Y95" s="11">
        <v>14.49</v>
      </c>
      <c r="Z95" s="11">
        <f t="shared" si="274"/>
        <v>1.1841999999999988</v>
      </c>
      <c r="AA95" s="11"/>
      <c r="AB95" s="11"/>
      <c r="AC95" s="11"/>
      <c r="AD95" s="12">
        <v>2.0222000000000002</v>
      </c>
      <c r="AE95" s="11">
        <v>2.0242</v>
      </c>
      <c r="AF95" s="11">
        <f t="shared" si="266"/>
        <v>1.9999999999997797E-3</v>
      </c>
      <c r="AG95" s="11">
        <f t="shared" si="169"/>
        <v>1.1861999999999986</v>
      </c>
      <c r="AH95" s="11"/>
      <c r="AI95" s="11">
        <f t="shared" si="253"/>
        <v>43.4253</v>
      </c>
      <c r="AJ95" s="13"/>
      <c r="AK95" s="11"/>
      <c r="AL95" s="11"/>
      <c r="AM95" s="11"/>
      <c r="AN95" s="11"/>
      <c r="AO95" s="11"/>
    </row>
    <row r="96" spans="2:41" x14ac:dyDescent="0.25">
      <c r="G96" s="10"/>
      <c r="H96" s="10" t="s">
        <v>1</v>
      </c>
      <c r="I96" s="10">
        <f>AVERAGE(I6:I95)</f>
        <v>1.2787211111111112</v>
      </c>
      <c r="J96" s="10"/>
      <c r="K96" s="10">
        <f>AVERAGE(K66:K95)</f>
        <v>3.3679099999999997</v>
      </c>
      <c r="L96" s="10">
        <f>AVERAGE(L66:L95)</f>
        <v>4.6516433333333316</v>
      </c>
      <c r="M96" s="10"/>
      <c r="N96" s="10">
        <f>AVERAGE(N6:N95)</f>
        <v>10.502705555555558</v>
      </c>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row>
    <row r="97" spans="7:41" x14ac:dyDescent="0.25">
      <c r="G97" s="10"/>
      <c r="H97" s="10" t="s">
        <v>69</v>
      </c>
      <c r="I97" s="10">
        <f>STDEV(I6:I95)</f>
        <v>0.14651869420507491</v>
      </c>
      <c r="J97" s="10"/>
      <c r="K97" s="10">
        <f>K96/L96</f>
        <v>0.72402584606300446</v>
      </c>
      <c r="L97" s="10"/>
      <c r="M97" s="10"/>
      <c r="N97" s="10">
        <f>STDEV(N6:N95)</f>
        <v>0.21877043807500729</v>
      </c>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row>
    <row r="98" spans="7:41" x14ac:dyDescent="0.25">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row>
    <row r="99" spans="7:41" x14ac:dyDescent="0.25">
      <c r="G99" s="10"/>
      <c r="H99" s="10" t="s">
        <v>99</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row>
    <row r="100" spans="7:41" x14ac:dyDescent="0.25">
      <c r="G100" s="22" t="s">
        <v>100</v>
      </c>
      <c r="H100" s="10" t="s">
        <v>1</v>
      </c>
      <c r="I100" s="10">
        <f>I96+N96+'Mass PVWD'!J96+'Mass PVWD'!M96</f>
        <v>45.369561111111125</v>
      </c>
      <c r="J100" s="10"/>
      <c r="K100" s="23" t="s">
        <v>102</v>
      </c>
      <c r="L100" s="23"/>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row>
    <row r="101" spans="7:41" x14ac:dyDescent="0.25">
      <c r="G101" s="22"/>
      <c r="H101" s="10" t="s">
        <v>69</v>
      </c>
      <c r="I101" s="10">
        <f>SQRT(I97^2+N97^2+'Mass PVWD'!J97^+'Mass PVWD'!M97^2)</f>
        <v>0.77695834988514856</v>
      </c>
      <c r="J101" s="10"/>
      <c r="K101" s="10" t="s">
        <v>1</v>
      </c>
      <c r="L101" s="10">
        <f>(I100+I103)/2</f>
        <v>36.604837373737382</v>
      </c>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row>
    <row r="102" spans="7:41" x14ac:dyDescent="0.25">
      <c r="G102" s="10"/>
      <c r="H102" s="10"/>
      <c r="I102" s="10"/>
      <c r="J102" s="10"/>
      <c r="K102" s="10" t="s">
        <v>69</v>
      </c>
      <c r="L102" s="10">
        <f>SQRT(I101^2+I104^2)/2</f>
        <v>0.67609402827134013</v>
      </c>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row>
    <row r="103" spans="7:41" x14ac:dyDescent="0.25">
      <c r="G103" s="22" t="s">
        <v>101</v>
      </c>
      <c r="H103" s="10" t="s">
        <v>1</v>
      </c>
      <c r="I103" s="10">
        <v>27.840113636363643</v>
      </c>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row>
    <row r="104" spans="7:41" x14ac:dyDescent="0.25">
      <c r="G104" s="22"/>
      <c r="H104" s="10" t="s">
        <v>69</v>
      </c>
      <c r="I104" s="10">
        <v>1.1066834519411672</v>
      </c>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row>
  </sheetData>
  <mergeCells count="61">
    <mergeCell ref="E87:E89"/>
    <mergeCell ref="E90:E92"/>
    <mergeCell ref="E93:E95"/>
    <mergeCell ref="C66:C95"/>
    <mergeCell ref="E66:E68"/>
    <mergeCell ref="D67:D80"/>
    <mergeCell ref="E69:E71"/>
    <mergeCell ref="E72:E74"/>
    <mergeCell ref="E75:E77"/>
    <mergeCell ref="E78:E80"/>
    <mergeCell ref="E81:E83"/>
    <mergeCell ref="D82:D95"/>
    <mergeCell ref="E84:E86"/>
    <mergeCell ref="AK21:AK23"/>
    <mergeCell ref="D22:D35"/>
    <mergeCell ref="E24:E26"/>
    <mergeCell ref="AK24:AK26"/>
    <mergeCell ref="E27:E29"/>
    <mergeCell ref="AK27:AK29"/>
    <mergeCell ref="E30:E32"/>
    <mergeCell ref="AK30:AK32"/>
    <mergeCell ref="E33:E35"/>
    <mergeCell ref="AK33:AK35"/>
    <mergeCell ref="AI5:AJ5"/>
    <mergeCell ref="AK6:AK8"/>
    <mergeCell ref="D7:D20"/>
    <mergeCell ref="E9:E11"/>
    <mergeCell ref="AK9:AK11"/>
    <mergeCell ref="E12:E14"/>
    <mergeCell ref="AK12:AK14"/>
    <mergeCell ref="E15:E17"/>
    <mergeCell ref="AK15:AK17"/>
    <mergeCell ref="E18:E20"/>
    <mergeCell ref="AK18:AK20"/>
    <mergeCell ref="E48:E50"/>
    <mergeCell ref="E51:E53"/>
    <mergeCell ref="H5:I5"/>
    <mergeCell ref="M5:N5"/>
    <mergeCell ref="U5:V5"/>
    <mergeCell ref="AA4:AC4"/>
    <mergeCell ref="AD4:AF4"/>
    <mergeCell ref="AG4:AJ4"/>
    <mergeCell ref="C6:C65"/>
    <mergeCell ref="E6:E8"/>
    <mergeCell ref="E21:E23"/>
    <mergeCell ref="E36:E38"/>
    <mergeCell ref="D37:D50"/>
    <mergeCell ref="D52:D65"/>
    <mergeCell ref="E54:E56"/>
    <mergeCell ref="E57:E59"/>
    <mergeCell ref="E60:E62"/>
    <mergeCell ref="E63:E65"/>
    <mergeCell ref="E39:E41"/>
    <mergeCell ref="E42:E44"/>
    <mergeCell ref="E45:E47"/>
    <mergeCell ref="G100:G101"/>
    <mergeCell ref="G103:G104"/>
    <mergeCell ref="K100:L100"/>
    <mergeCell ref="R4:S4"/>
    <mergeCell ref="U4:X4"/>
    <mergeCell ref="W5:X5"/>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97"/>
  <sheetViews>
    <sheetView topLeftCell="B1" zoomScale="55" zoomScaleNormal="55" workbookViewId="0">
      <pane xSplit="6" ySplit="5" topLeftCell="H6" activePane="bottomRight" state="frozen"/>
      <selection activeCell="B1" sqref="B1"/>
      <selection pane="topRight" activeCell="G1" sqref="G1"/>
      <selection pane="bottomLeft" activeCell="B6" sqref="B6"/>
      <selection pane="bottomRight" activeCell="AI1" sqref="AI1:AM1048576"/>
    </sheetView>
  </sheetViews>
  <sheetFormatPr defaultRowHeight="15" x14ac:dyDescent="0.25"/>
  <sheetData>
    <row r="1" spans="2:34" x14ac:dyDescent="0.25">
      <c r="C1" t="s">
        <v>65</v>
      </c>
      <c r="D1" t="s">
        <v>66</v>
      </c>
      <c r="E1" t="s">
        <v>64</v>
      </c>
      <c r="F1" t="s">
        <v>67</v>
      </c>
      <c r="G1" t="s">
        <v>3</v>
      </c>
    </row>
    <row r="2" spans="2:34" x14ac:dyDescent="0.25">
      <c r="B2" t="s">
        <v>1</v>
      </c>
      <c r="C2">
        <v>7.57</v>
      </c>
      <c r="D2">
        <v>98.899000000000001</v>
      </c>
      <c r="E2">
        <f>J96</f>
        <v>3.3995411111111102</v>
      </c>
      <c r="F2">
        <f>'Mass WBA'!I96</f>
        <v>1.2787211111111112</v>
      </c>
      <c r="G2">
        <f>C2*(E2/(E2+F2))+D2*(F2/(E2+F2))</f>
        <v>32.533183936532943</v>
      </c>
    </row>
    <row r="3" spans="2:34" x14ac:dyDescent="0.25">
      <c r="B3" t="s">
        <v>2</v>
      </c>
      <c r="C3">
        <v>0.36</v>
      </c>
      <c r="D3">
        <v>0.57999999999999996</v>
      </c>
      <c r="E3">
        <f>J97</f>
        <v>0.20198522467625105</v>
      </c>
      <c r="F3">
        <f>'Mass WBA'!I97</f>
        <v>0.14651869420507491</v>
      </c>
      <c r="G3">
        <f>SQRT((F2*(C2-D2)/(E2+F2)^2)^2*E3^2+(E2/(E2+F2))^2*C3^2+(F2/(E2+F2))^2*D3^2+(E2*(D2-C2)/(E2+F2)^2)^2*F3^2)</f>
        <v>2.3612333709280775</v>
      </c>
    </row>
    <row r="4" spans="2:34" x14ac:dyDescent="0.25">
      <c r="O4" s="24" t="s">
        <v>4</v>
      </c>
      <c r="P4" s="24"/>
      <c r="Q4" s="2"/>
      <c r="S4" s="24" t="s">
        <v>5</v>
      </c>
      <c r="T4" s="24"/>
      <c r="U4" s="24"/>
      <c r="V4" s="24"/>
      <c r="W4" s="24" t="s">
        <v>56</v>
      </c>
      <c r="X4" s="24"/>
      <c r="Y4" s="24" t="s">
        <v>6</v>
      </c>
      <c r="Z4" s="24"/>
      <c r="AA4" s="24"/>
      <c r="AB4" s="24" t="s">
        <v>7</v>
      </c>
      <c r="AC4" s="24"/>
      <c r="AD4" s="24"/>
      <c r="AE4" s="24" t="s">
        <v>8</v>
      </c>
      <c r="AF4" s="24"/>
      <c r="AG4" s="24"/>
      <c r="AH4" s="24"/>
    </row>
    <row r="5" spans="2:34" x14ac:dyDescent="0.25">
      <c r="C5" t="s">
        <v>11</v>
      </c>
      <c r="D5" t="s">
        <v>12</v>
      </c>
      <c r="E5" t="s">
        <v>13</v>
      </c>
      <c r="F5" t="s">
        <v>14</v>
      </c>
      <c r="G5" t="s">
        <v>15</v>
      </c>
      <c r="H5" t="s">
        <v>16</v>
      </c>
      <c r="I5" s="24" t="s">
        <v>64</v>
      </c>
      <c r="J5" s="24"/>
      <c r="K5" s="2" t="s">
        <v>17</v>
      </c>
      <c r="L5" s="24" t="s">
        <v>18</v>
      </c>
      <c r="M5" s="24"/>
      <c r="N5" s="2" t="s">
        <v>17</v>
      </c>
      <c r="O5" t="s">
        <v>19</v>
      </c>
      <c r="P5" t="s">
        <v>20</v>
      </c>
      <c r="Q5" t="s">
        <v>57</v>
      </c>
      <c r="R5" t="s">
        <v>24</v>
      </c>
      <c r="S5" s="24" t="s">
        <v>22</v>
      </c>
      <c r="T5" s="24"/>
      <c r="U5" s="24" t="s">
        <v>27</v>
      </c>
      <c r="V5" s="24"/>
      <c r="W5" t="s">
        <v>22</v>
      </c>
      <c r="X5" t="s">
        <v>27</v>
      </c>
      <c r="Y5" t="s">
        <v>25</v>
      </c>
      <c r="Z5" t="s">
        <v>26</v>
      </c>
      <c r="AA5" t="s">
        <v>22</v>
      </c>
      <c r="AB5" t="s">
        <v>25</v>
      </c>
      <c r="AC5" t="s">
        <v>26</v>
      </c>
      <c r="AD5" t="s">
        <v>22</v>
      </c>
      <c r="AE5" s="24" t="s">
        <v>22</v>
      </c>
      <c r="AF5" s="24"/>
      <c r="AG5" s="24" t="s">
        <v>23</v>
      </c>
      <c r="AH5" s="24"/>
    </row>
    <row r="6" spans="2:34" x14ac:dyDescent="0.25">
      <c r="C6">
        <v>1</v>
      </c>
      <c r="D6" s="30" t="s">
        <v>58</v>
      </c>
      <c r="E6" s="3">
        <v>0</v>
      </c>
      <c r="F6" s="26" t="s">
        <v>59</v>
      </c>
      <c r="G6" s="16">
        <v>1</v>
      </c>
      <c r="H6" s="17">
        <v>10.5238</v>
      </c>
      <c r="I6" s="17">
        <v>13.768700000000001</v>
      </c>
      <c r="J6" s="17">
        <f>I6-H6</f>
        <v>3.2449000000000012</v>
      </c>
      <c r="K6" s="17">
        <f>AVERAGE(J6:J8)</f>
        <v>3.5269333333333335</v>
      </c>
      <c r="L6" s="17">
        <v>43.915399999999998</v>
      </c>
      <c r="M6" s="17">
        <f>L6-I6</f>
        <v>30.146699999999996</v>
      </c>
      <c r="N6" s="17">
        <f>AVERAGE(M6:M8)</f>
        <v>30.223199999999995</v>
      </c>
      <c r="O6" s="17">
        <v>46.829000000000001</v>
      </c>
      <c r="P6" s="17">
        <f t="shared" ref="P6:P37" si="0">O6-L6</f>
        <v>2.9136000000000024</v>
      </c>
      <c r="Q6" s="17">
        <f t="shared" ref="Q6:Q37" si="1">M6+J6*(1-C$2/100)</f>
        <v>33.145961069999998</v>
      </c>
      <c r="R6" s="17">
        <v>13.567</v>
      </c>
      <c r="S6" s="17">
        <f t="shared" ref="S6:S37" si="2">J6*C$2/100</f>
        <v>0.24563893000000012</v>
      </c>
      <c r="T6" s="17">
        <f>AVERAGE(S6:S8)</f>
        <v>0.26698885333333339</v>
      </c>
      <c r="U6" s="17">
        <f t="shared" ref="U6:U37" si="3">J6-S6+M6</f>
        <v>33.145961069999998</v>
      </c>
      <c r="V6" s="17">
        <f>AVERAGE(U6:U8)</f>
        <v>33.48314448</v>
      </c>
      <c r="W6" s="17">
        <f>R6-P6-H6</f>
        <v>0.12959999999999816</v>
      </c>
      <c r="X6" s="17">
        <f t="shared" ref="X6:X37" si="4">J6-W6</f>
        <v>3.1153000000000031</v>
      </c>
      <c r="Y6" s="17">
        <v>0.96579999999999999</v>
      </c>
      <c r="Z6" s="17">
        <v>0.97770000000000001</v>
      </c>
      <c r="AA6" s="19">
        <f>Z6-Y6</f>
        <v>1.1900000000000022E-2</v>
      </c>
      <c r="AB6" s="17"/>
      <c r="AC6" s="17"/>
      <c r="AD6" s="17"/>
      <c r="AE6" s="17">
        <f>W6+AA6</f>
        <v>0.14149999999999818</v>
      </c>
      <c r="AF6" s="17">
        <f>AVERAGE(AE6:AE8)</f>
        <v>0.19666666666666541</v>
      </c>
      <c r="AG6" s="17">
        <f t="shared" ref="AG6:AG37" si="5">J6-AE6+M6</f>
        <v>33.250099999999996</v>
      </c>
      <c r="AH6" s="17">
        <f>AVERAGE(AG6:AG8)</f>
        <v>33.553466666666665</v>
      </c>
    </row>
    <row r="7" spans="2:34" x14ac:dyDescent="0.25">
      <c r="C7">
        <v>2</v>
      </c>
      <c r="D7" s="30"/>
      <c r="E7" s="25">
        <v>0</v>
      </c>
      <c r="F7" s="26"/>
      <c r="G7" s="16">
        <v>2</v>
      </c>
      <c r="H7" s="17">
        <v>10.474</v>
      </c>
      <c r="I7" s="17">
        <v>14.186299999999999</v>
      </c>
      <c r="J7" s="17">
        <f t="shared" ref="J7:J70" si="6">I7-H7</f>
        <v>3.712299999999999</v>
      </c>
      <c r="K7" s="17">
        <f>STDEV(J6:J8)</f>
        <v>0.24824186458640046</v>
      </c>
      <c r="L7" s="17">
        <v>44.432400000000001</v>
      </c>
      <c r="M7" s="17">
        <f t="shared" ref="M7:M70" si="7">L7-I7</f>
        <v>30.246100000000002</v>
      </c>
      <c r="N7" s="17">
        <f>STDEV(M6:M8)</f>
        <v>6.8005955621550318E-2</v>
      </c>
      <c r="O7" s="17">
        <v>47.335999999999999</v>
      </c>
      <c r="P7" s="17">
        <f t="shared" si="0"/>
        <v>2.9035999999999973</v>
      </c>
      <c r="Q7" s="17">
        <f t="shared" si="1"/>
        <v>33.67737889</v>
      </c>
      <c r="R7" s="17">
        <v>13.5443</v>
      </c>
      <c r="S7" s="17">
        <f t="shared" si="2"/>
        <v>0.28102110999999996</v>
      </c>
      <c r="T7" s="17">
        <f>STDEV(S6:S8)</f>
        <v>1.879190914919052E-2</v>
      </c>
      <c r="U7" s="17">
        <f t="shared" si="3"/>
        <v>33.67737889</v>
      </c>
      <c r="V7" s="17">
        <f>STDEV(U6:U8)</f>
        <v>0.29313313921175443</v>
      </c>
      <c r="W7" s="17">
        <f t="shared" ref="W7:W37" si="8">R7-P7-H7</f>
        <v>0.16670000000000229</v>
      </c>
      <c r="X7" s="17">
        <f t="shared" si="4"/>
        <v>3.5455999999999968</v>
      </c>
      <c r="Y7" s="17">
        <v>0.98119999999999996</v>
      </c>
      <c r="Z7" s="17">
        <v>1.0209999999999999</v>
      </c>
      <c r="AA7" s="19">
        <f t="shared" ref="AA7:AA35" si="9">Z7-Y7</f>
        <v>3.9799999999999947E-2</v>
      </c>
      <c r="AB7" s="17"/>
      <c r="AC7" s="17"/>
      <c r="AD7" s="17"/>
      <c r="AE7" s="17">
        <f t="shared" ref="AE7:AE20" si="10">W7+AA7</f>
        <v>0.20650000000000224</v>
      </c>
      <c r="AF7" s="17">
        <f>STDEV(AE6:AE8)</f>
        <v>5.0966492260437715E-2</v>
      </c>
      <c r="AG7" s="17">
        <f t="shared" si="5"/>
        <v>33.751899999999999</v>
      </c>
      <c r="AH7" s="17">
        <f>STDEV(AG6:AG8)</f>
        <v>0.26685026388095318</v>
      </c>
    </row>
    <row r="8" spans="2:34" x14ac:dyDescent="0.25">
      <c r="C8">
        <v>3</v>
      </c>
      <c r="D8" s="30"/>
      <c r="E8" s="25"/>
      <c r="F8" s="26"/>
      <c r="G8" s="16">
        <v>3</v>
      </c>
      <c r="H8" s="17">
        <v>10.534700000000001</v>
      </c>
      <c r="I8" s="17">
        <v>14.158300000000001</v>
      </c>
      <c r="J8" s="17">
        <f t="shared" si="6"/>
        <v>3.6235999999999997</v>
      </c>
      <c r="K8" s="17"/>
      <c r="L8" s="17">
        <v>44.435099999999998</v>
      </c>
      <c r="M8" s="17">
        <f t="shared" si="7"/>
        <v>30.276799999999998</v>
      </c>
      <c r="N8" s="17"/>
      <c r="O8" s="17">
        <v>47.319000000000003</v>
      </c>
      <c r="P8" s="17">
        <f t="shared" si="0"/>
        <v>2.8839000000000041</v>
      </c>
      <c r="Q8" s="17">
        <f t="shared" si="1"/>
        <v>33.626093479999994</v>
      </c>
      <c r="R8" s="17">
        <v>13.646800000000001</v>
      </c>
      <c r="S8" s="17">
        <f t="shared" si="2"/>
        <v>0.27430652</v>
      </c>
      <c r="T8" s="17"/>
      <c r="U8" s="17">
        <f t="shared" si="3"/>
        <v>33.626093479999994</v>
      </c>
      <c r="V8" s="17"/>
      <c r="W8" s="17">
        <f t="shared" si="8"/>
        <v>0.22819999999999574</v>
      </c>
      <c r="X8" s="17">
        <f t="shared" si="4"/>
        <v>3.395400000000004</v>
      </c>
      <c r="Y8" s="17">
        <v>0.95289999999999997</v>
      </c>
      <c r="Z8" s="17">
        <v>0.9667</v>
      </c>
      <c r="AA8" s="19">
        <f t="shared" si="9"/>
        <v>1.3800000000000034E-2</v>
      </c>
      <c r="AB8" s="17"/>
      <c r="AC8" s="17"/>
      <c r="AD8" s="17"/>
      <c r="AE8" s="17">
        <f t="shared" si="10"/>
        <v>0.24199999999999577</v>
      </c>
      <c r="AF8" s="17"/>
      <c r="AG8" s="17">
        <f t="shared" si="5"/>
        <v>33.6584</v>
      </c>
      <c r="AH8" s="17"/>
    </row>
    <row r="9" spans="2:34" x14ac:dyDescent="0.25">
      <c r="C9">
        <v>4</v>
      </c>
      <c r="D9" s="30"/>
      <c r="E9" s="25"/>
      <c r="F9" s="27" t="s">
        <v>60</v>
      </c>
      <c r="G9" s="4">
        <v>1</v>
      </c>
      <c r="H9" s="11">
        <v>10.43</v>
      </c>
      <c r="I9" s="11">
        <v>13.662100000000001</v>
      </c>
      <c r="J9" s="11">
        <f t="shared" si="6"/>
        <v>3.2321000000000009</v>
      </c>
      <c r="K9" s="11">
        <f t="shared" ref="K9" si="11">AVERAGE(J9:J11)</f>
        <v>3.5129666666666668</v>
      </c>
      <c r="L9" s="11">
        <v>43.8125</v>
      </c>
      <c r="M9" s="11">
        <f t="shared" si="7"/>
        <v>30.150399999999998</v>
      </c>
      <c r="N9" s="11">
        <f t="shared" ref="N9" si="12">AVERAGE(M9:M11)</f>
        <v>30.529399999999999</v>
      </c>
      <c r="O9" s="11">
        <v>46.704599999999999</v>
      </c>
      <c r="P9" s="11">
        <f t="shared" si="0"/>
        <v>2.8920999999999992</v>
      </c>
      <c r="Q9" s="11">
        <f t="shared" si="1"/>
        <v>33.137830029999996</v>
      </c>
      <c r="R9" s="11">
        <v>13.488</v>
      </c>
      <c r="S9" s="11">
        <f t="shared" si="2"/>
        <v>0.24466997000000007</v>
      </c>
      <c r="T9" s="11">
        <f t="shared" ref="T9:V9" si="13">AVERAGE(S9:S11)</f>
        <v>0.26593157666666661</v>
      </c>
      <c r="U9" s="11">
        <f t="shared" si="3"/>
        <v>33.137830029999996</v>
      </c>
      <c r="V9" s="11">
        <f t="shared" si="13"/>
        <v>33.77643509</v>
      </c>
      <c r="W9" s="11">
        <f t="shared" si="8"/>
        <v>0.1659000000000006</v>
      </c>
      <c r="X9" s="11">
        <f t="shared" si="4"/>
        <v>3.0662000000000003</v>
      </c>
      <c r="Y9" s="11">
        <v>0.9889</v>
      </c>
      <c r="Z9" s="11">
        <v>0.99709999999999999</v>
      </c>
      <c r="AA9" s="13">
        <f t="shared" si="9"/>
        <v>8.1999999999999851E-3</v>
      </c>
      <c r="AB9" s="11"/>
      <c r="AC9" s="11"/>
      <c r="AD9" s="11"/>
      <c r="AE9" s="11">
        <f t="shared" si="10"/>
        <v>0.17410000000000059</v>
      </c>
      <c r="AF9" s="11">
        <f t="shared" ref="AF9:AH9" si="14">AVERAGE(AE9:AE11)</f>
        <v>0.1817666666666666</v>
      </c>
      <c r="AG9" s="11">
        <f t="shared" si="5"/>
        <v>33.208399999999997</v>
      </c>
      <c r="AH9" s="11">
        <f t="shared" si="14"/>
        <v>33.860599999999998</v>
      </c>
    </row>
    <row r="10" spans="2:34" x14ac:dyDescent="0.25">
      <c r="C10">
        <v>5</v>
      </c>
      <c r="D10" s="30"/>
      <c r="E10" s="25"/>
      <c r="F10" s="27"/>
      <c r="G10" s="4">
        <v>2</v>
      </c>
      <c r="H10" s="11">
        <v>10.476000000000001</v>
      </c>
      <c r="I10" s="11">
        <v>14.1798</v>
      </c>
      <c r="J10" s="11">
        <f t="shared" si="6"/>
        <v>3.7037999999999993</v>
      </c>
      <c r="K10" s="11">
        <f t="shared" ref="K10" si="15">STDEV(J9:J11)</f>
        <v>0.24840435449752674</v>
      </c>
      <c r="L10" s="11">
        <v>44.421199999999999</v>
      </c>
      <c r="M10" s="11">
        <f t="shared" si="7"/>
        <v>30.241399999999999</v>
      </c>
      <c r="N10" s="11">
        <f t="shared" ref="N10" si="16">STDEV(M9:M11)</f>
        <v>0.57942816638475902</v>
      </c>
      <c r="O10" s="11">
        <v>47.302399999999999</v>
      </c>
      <c r="P10" s="11">
        <f t="shared" si="0"/>
        <v>2.8811999999999998</v>
      </c>
      <c r="Q10" s="11">
        <f t="shared" si="1"/>
        <v>33.664822340000001</v>
      </c>
      <c r="R10" s="11">
        <v>13.5472</v>
      </c>
      <c r="S10" s="11">
        <f t="shared" si="2"/>
        <v>0.28037765999999992</v>
      </c>
      <c r="T10" s="11">
        <f t="shared" ref="T10:V10" si="17">STDEV(S9:S11)</f>
        <v>1.8804209635462758E-2</v>
      </c>
      <c r="U10" s="11">
        <f t="shared" si="3"/>
        <v>33.664822340000001</v>
      </c>
      <c r="V10" s="11">
        <f t="shared" si="17"/>
        <v>0.70110647945278959</v>
      </c>
      <c r="W10" s="11">
        <f t="shared" si="8"/>
        <v>0.1899999999999995</v>
      </c>
      <c r="X10" s="11">
        <f t="shared" si="4"/>
        <v>3.5137999999999998</v>
      </c>
      <c r="Y10" s="11">
        <v>0.94669999999999999</v>
      </c>
      <c r="Z10" s="11">
        <v>0.96719999999999995</v>
      </c>
      <c r="AA10" s="13">
        <f t="shared" si="9"/>
        <v>2.0499999999999963E-2</v>
      </c>
      <c r="AB10" s="11"/>
      <c r="AC10" s="11"/>
      <c r="AD10" s="11"/>
      <c r="AE10" s="11">
        <f t="shared" si="10"/>
        <v>0.21049999999999947</v>
      </c>
      <c r="AF10" s="11">
        <f t="shared" ref="AF10:AH10" si="18">STDEV(AE9:AE11)</f>
        <v>2.5770008407707396E-2</v>
      </c>
      <c r="AG10" s="11">
        <f t="shared" si="5"/>
        <v>33.734699999999997</v>
      </c>
      <c r="AH10" s="11">
        <f t="shared" si="18"/>
        <v>0.7234138718603671</v>
      </c>
    </row>
    <row r="11" spans="2:34" x14ac:dyDescent="0.25">
      <c r="C11">
        <v>6</v>
      </c>
      <c r="D11" s="30"/>
      <c r="E11" s="25"/>
      <c r="F11" s="27"/>
      <c r="G11" s="4">
        <v>3</v>
      </c>
      <c r="H11" s="11">
        <v>10.472300000000001</v>
      </c>
      <c r="I11" s="11">
        <v>14.0753</v>
      </c>
      <c r="J11" s="11">
        <f t="shared" si="6"/>
        <v>3.6029999999999998</v>
      </c>
      <c r="K11" s="11"/>
      <c r="L11" s="11">
        <v>45.271700000000003</v>
      </c>
      <c r="M11" s="11">
        <f t="shared" si="7"/>
        <v>31.196400000000004</v>
      </c>
      <c r="N11" s="11"/>
      <c r="O11" s="11">
        <v>48.186500000000002</v>
      </c>
      <c r="P11" s="11">
        <f t="shared" si="0"/>
        <v>2.9147999999999996</v>
      </c>
      <c r="Q11" s="11">
        <f t="shared" si="1"/>
        <v>34.526652900000002</v>
      </c>
      <c r="R11" s="11">
        <v>13.5343</v>
      </c>
      <c r="S11" s="11">
        <f t="shared" si="2"/>
        <v>0.27274709999999996</v>
      </c>
      <c r="T11" s="11"/>
      <c r="U11" s="11">
        <f t="shared" si="3"/>
        <v>34.526652900000002</v>
      </c>
      <c r="V11" s="11"/>
      <c r="W11" s="11">
        <f t="shared" si="8"/>
        <v>0.14719999999999978</v>
      </c>
      <c r="X11" s="11">
        <f t="shared" si="4"/>
        <v>3.4558</v>
      </c>
      <c r="Y11" s="11">
        <v>0.95650000000000002</v>
      </c>
      <c r="Z11" s="11">
        <v>0.97</v>
      </c>
      <c r="AA11" s="13">
        <f t="shared" si="9"/>
        <v>1.3499999999999956E-2</v>
      </c>
      <c r="AB11" s="11"/>
      <c r="AC11" s="11"/>
      <c r="AD11" s="11"/>
      <c r="AE11" s="11">
        <f t="shared" si="10"/>
        <v>0.16069999999999973</v>
      </c>
      <c r="AF11" s="11"/>
      <c r="AG11" s="11">
        <f t="shared" si="5"/>
        <v>34.638700000000007</v>
      </c>
      <c r="AH11" s="11"/>
    </row>
    <row r="12" spans="2:34" x14ac:dyDescent="0.25">
      <c r="C12">
        <v>7</v>
      </c>
      <c r="D12" s="30"/>
      <c r="E12" s="25"/>
      <c r="F12" s="26" t="s">
        <v>61</v>
      </c>
      <c r="G12" s="16">
        <v>1</v>
      </c>
      <c r="H12" s="17">
        <v>10.279</v>
      </c>
      <c r="I12" s="17">
        <v>13.864599999999999</v>
      </c>
      <c r="J12" s="17">
        <f t="shared" si="6"/>
        <v>3.5855999999999995</v>
      </c>
      <c r="K12" s="17">
        <f t="shared" ref="K12" si="19">AVERAGE(J12:J14)</f>
        <v>3.4405333333333328</v>
      </c>
      <c r="L12" s="17">
        <v>43.919400000000003</v>
      </c>
      <c r="M12" s="17">
        <f t="shared" si="7"/>
        <v>30.054800000000004</v>
      </c>
      <c r="N12" s="17">
        <f t="shared" ref="N12" si="20">AVERAGE(M12:M14)</f>
        <v>30.109200000000005</v>
      </c>
      <c r="O12" s="17">
        <v>46.845300000000002</v>
      </c>
      <c r="P12" s="17">
        <f t="shared" si="0"/>
        <v>2.9258999999999986</v>
      </c>
      <c r="Q12" s="17">
        <f t="shared" si="1"/>
        <v>33.368970080000004</v>
      </c>
      <c r="R12" s="17">
        <v>13.354699999999999</v>
      </c>
      <c r="S12" s="17">
        <f t="shared" si="2"/>
        <v>0.27142991999999994</v>
      </c>
      <c r="T12" s="17">
        <f t="shared" ref="T12:V12" si="21">AVERAGE(S12:S14)</f>
        <v>0.26044837333333332</v>
      </c>
      <c r="U12" s="17">
        <f t="shared" si="3"/>
        <v>33.368970080000004</v>
      </c>
      <c r="V12" s="17">
        <f t="shared" si="21"/>
        <v>33.289284960000003</v>
      </c>
      <c r="W12" s="17">
        <f t="shared" si="8"/>
        <v>0.14980000000000082</v>
      </c>
      <c r="X12" s="17">
        <f t="shared" si="4"/>
        <v>3.4357999999999986</v>
      </c>
      <c r="Y12" s="17">
        <v>0.96809999999999996</v>
      </c>
      <c r="Z12" s="17">
        <v>0.98709999999999998</v>
      </c>
      <c r="AA12" s="19">
        <f t="shared" si="9"/>
        <v>1.9000000000000017E-2</v>
      </c>
      <c r="AB12" s="17"/>
      <c r="AC12" s="17"/>
      <c r="AD12" s="17"/>
      <c r="AE12" s="17">
        <f t="shared" si="10"/>
        <v>0.16880000000000084</v>
      </c>
      <c r="AF12" s="17">
        <f t="shared" ref="AF12:AH12" si="22">AVERAGE(AE12:AE14)</f>
        <v>0.16460000000000052</v>
      </c>
      <c r="AG12" s="17">
        <f t="shared" si="5"/>
        <v>33.471600000000002</v>
      </c>
      <c r="AH12" s="17">
        <f t="shared" si="22"/>
        <v>33.385133333333329</v>
      </c>
    </row>
    <row r="13" spans="2:34" x14ac:dyDescent="0.25">
      <c r="C13">
        <v>8</v>
      </c>
      <c r="D13" s="30"/>
      <c r="E13" s="25"/>
      <c r="F13" s="26"/>
      <c r="G13" s="16">
        <v>2</v>
      </c>
      <c r="H13" s="17">
        <v>10.4864</v>
      </c>
      <c r="I13" s="17">
        <v>14.042999999999999</v>
      </c>
      <c r="J13" s="17">
        <f t="shared" si="6"/>
        <v>3.5565999999999995</v>
      </c>
      <c r="K13" s="17">
        <f t="shared" ref="K13" si="23">STDEV(J12:J14)</f>
        <v>0.22661247391380152</v>
      </c>
      <c r="L13" s="17">
        <v>44.158000000000001</v>
      </c>
      <c r="M13" s="17">
        <f t="shared" si="7"/>
        <v>30.115000000000002</v>
      </c>
      <c r="N13" s="17">
        <f t="shared" ref="N13" si="24">STDEV(M12:M14)</f>
        <v>5.1744371674607201E-2</v>
      </c>
      <c r="O13" s="17">
        <v>47.037399999999998</v>
      </c>
      <c r="P13" s="17">
        <f t="shared" si="0"/>
        <v>2.8793999999999969</v>
      </c>
      <c r="Q13" s="17">
        <f t="shared" si="1"/>
        <v>33.402365379999999</v>
      </c>
      <c r="R13" s="17">
        <v>13.5258</v>
      </c>
      <c r="S13" s="17">
        <f t="shared" si="2"/>
        <v>0.26923461999999998</v>
      </c>
      <c r="T13" s="17">
        <f t="shared" ref="T13:V13" si="25">STDEV(S12:S14)</f>
        <v>1.7154564275274755E-2</v>
      </c>
      <c r="U13" s="17">
        <f t="shared" si="3"/>
        <v>33.402365379999999</v>
      </c>
      <c r="V13" s="17">
        <f t="shared" si="25"/>
        <v>0.16777284218293922</v>
      </c>
      <c r="W13" s="17">
        <f t="shared" si="8"/>
        <v>0.16000000000000369</v>
      </c>
      <c r="X13" s="17">
        <f t="shared" si="4"/>
        <v>3.3965999999999958</v>
      </c>
      <c r="Y13" s="17">
        <v>0.94220000000000004</v>
      </c>
      <c r="Z13" s="17">
        <v>0.96679999999999999</v>
      </c>
      <c r="AA13" s="19">
        <f t="shared" si="9"/>
        <v>2.4599999999999955E-2</v>
      </c>
      <c r="AB13" s="17"/>
      <c r="AC13" s="17"/>
      <c r="AD13" s="17"/>
      <c r="AE13" s="17">
        <f t="shared" si="10"/>
        <v>0.18460000000000365</v>
      </c>
      <c r="AF13" s="17">
        <f t="shared" ref="AF13:AH13" si="26">STDEV(AE12:AE14)</f>
        <v>2.2397321268405074E-2</v>
      </c>
      <c r="AG13" s="17">
        <f t="shared" si="5"/>
        <v>33.486999999999995</v>
      </c>
      <c r="AH13" s="17">
        <f t="shared" si="26"/>
        <v>0.163283107924036</v>
      </c>
    </row>
    <row r="14" spans="2:34" x14ac:dyDescent="0.25">
      <c r="C14">
        <v>9</v>
      </c>
      <c r="D14" s="30"/>
      <c r="E14" s="25"/>
      <c r="F14" s="26"/>
      <c r="G14" s="16">
        <v>3</v>
      </c>
      <c r="H14" s="17">
        <v>10.492000000000001</v>
      </c>
      <c r="I14" s="17">
        <v>13.6714</v>
      </c>
      <c r="J14" s="17">
        <f t="shared" si="6"/>
        <v>3.1793999999999993</v>
      </c>
      <c r="K14" s="17"/>
      <c r="L14" s="17">
        <v>43.8292</v>
      </c>
      <c r="M14" s="17">
        <f t="shared" si="7"/>
        <v>30.157800000000002</v>
      </c>
      <c r="N14" s="17"/>
      <c r="O14" s="17">
        <v>46.728900000000003</v>
      </c>
      <c r="P14" s="17">
        <f t="shared" si="0"/>
        <v>2.8997000000000028</v>
      </c>
      <c r="Q14" s="17">
        <f t="shared" si="1"/>
        <v>33.09651942</v>
      </c>
      <c r="R14" s="17">
        <v>13.522500000000001</v>
      </c>
      <c r="S14" s="17">
        <f t="shared" si="2"/>
        <v>0.24068057999999998</v>
      </c>
      <c r="T14" s="17"/>
      <c r="U14" s="17">
        <f t="shared" si="3"/>
        <v>33.09651942</v>
      </c>
      <c r="V14" s="17"/>
      <c r="W14" s="17">
        <f t="shared" si="8"/>
        <v>0.13079999999999714</v>
      </c>
      <c r="X14" s="17">
        <f t="shared" si="4"/>
        <v>3.0486000000000022</v>
      </c>
      <c r="Y14" s="17">
        <v>0.9788</v>
      </c>
      <c r="Z14" s="17">
        <v>0.98839999999999995</v>
      </c>
      <c r="AA14" s="19">
        <f t="shared" si="9"/>
        <v>9.5999999999999419E-3</v>
      </c>
      <c r="AB14" s="17"/>
      <c r="AC14" s="17"/>
      <c r="AD14" s="17"/>
      <c r="AE14" s="17">
        <f t="shared" si="10"/>
        <v>0.14039999999999708</v>
      </c>
      <c r="AF14" s="17"/>
      <c r="AG14" s="17">
        <f t="shared" si="5"/>
        <v>33.196800000000003</v>
      </c>
      <c r="AH14" s="17"/>
    </row>
    <row r="15" spans="2:34" x14ac:dyDescent="0.25">
      <c r="C15">
        <v>10</v>
      </c>
      <c r="D15" s="30"/>
      <c r="E15" s="25"/>
      <c r="F15" s="27" t="s">
        <v>62</v>
      </c>
      <c r="G15" s="4">
        <v>1</v>
      </c>
      <c r="H15" s="11">
        <v>10.517099999999999</v>
      </c>
      <c r="I15" s="11">
        <v>13.960900000000001</v>
      </c>
      <c r="J15" s="11">
        <f t="shared" si="6"/>
        <v>3.4438000000000013</v>
      </c>
      <c r="K15" s="11">
        <f t="shared" ref="K15" si="27">AVERAGE(J15:J17)</f>
        <v>3.3245</v>
      </c>
      <c r="L15" s="11">
        <v>44.1081</v>
      </c>
      <c r="M15" s="11">
        <f t="shared" si="7"/>
        <v>30.147199999999998</v>
      </c>
      <c r="N15" s="11">
        <f t="shared" ref="N15" si="28">AVERAGE(M15:M17)</f>
        <v>30.218733333333333</v>
      </c>
      <c r="O15" s="11">
        <v>47.006700000000002</v>
      </c>
      <c r="P15" s="11">
        <f t="shared" si="0"/>
        <v>2.8986000000000018</v>
      </c>
      <c r="Q15" s="11">
        <f t="shared" si="1"/>
        <v>33.330304339999998</v>
      </c>
      <c r="R15" s="11">
        <v>13.6</v>
      </c>
      <c r="S15" s="11">
        <f t="shared" si="2"/>
        <v>0.26069566000000011</v>
      </c>
      <c r="T15" s="11">
        <f t="shared" ref="T15:V15" si="29">AVERAGE(S15:S17)</f>
        <v>0.25166464999999999</v>
      </c>
      <c r="U15" s="11">
        <f t="shared" si="3"/>
        <v>33.330304339999998</v>
      </c>
      <c r="V15" s="11">
        <f t="shared" si="29"/>
        <v>33.291568683333331</v>
      </c>
      <c r="W15" s="11">
        <f t="shared" si="8"/>
        <v>0.18429999999999858</v>
      </c>
      <c r="X15" s="11">
        <f t="shared" si="4"/>
        <v>3.2595000000000027</v>
      </c>
      <c r="Y15" s="11">
        <v>0.97550000000000003</v>
      </c>
      <c r="Z15" s="11">
        <v>1.0016</v>
      </c>
      <c r="AA15" s="13">
        <f t="shared" si="9"/>
        <v>2.6100000000000012E-2</v>
      </c>
      <c r="AB15" s="11"/>
      <c r="AC15" s="11"/>
      <c r="AD15" s="11"/>
      <c r="AE15" s="11">
        <f t="shared" si="10"/>
        <v>0.21039999999999859</v>
      </c>
      <c r="AF15" s="11">
        <f t="shared" ref="AF15:AH15" si="30">AVERAGE(AE15:AE17)</f>
        <v>0.1789333333333317</v>
      </c>
      <c r="AG15" s="11">
        <f t="shared" si="5"/>
        <v>33.380600000000001</v>
      </c>
      <c r="AH15" s="11">
        <f t="shared" si="30"/>
        <v>33.3643</v>
      </c>
    </row>
    <row r="16" spans="2:34" x14ac:dyDescent="0.25">
      <c r="C16">
        <v>11</v>
      </c>
      <c r="D16" s="30"/>
      <c r="E16" s="25"/>
      <c r="F16" s="27"/>
      <c r="G16" s="4">
        <v>2</v>
      </c>
      <c r="H16" s="11">
        <v>10.543200000000001</v>
      </c>
      <c r="I16" s="11">
        <v>13.845499999999999</v>
      </c>
      <c r="J16" s="11">
        <f t="shared" si="6"/>
        <v>3.3022999999999989</v>
      </c>
      <c r="K16" s="11">
        <f t="shared" ref="K16" si="31">STDEV(J15:J17)</f>
        <v>0.10989481334439875</v>
      </c>
      <c r="L16" s="11">
        <v>44.017099999999999</v>
      </c>
      <c r="M16" s="11">
        <f t="shared" si="7"/>
        <v>30.171599999999998</v>
      </c>
      <c r="N16" s="11">
        <f t="shared" ref="N16" si="32">STDEV(M15:M17)</f>
        <v>0.10348996730762772</v>
      </c>
      <c r="O16" s="11">
        <v>46.909700000000001</v>
      </c>
      <c r="P16" s="11">
        <f t="shared" si="0"/>
        <v>2.8926000000000016</v>
      </c>
      <c r="Q16" s="11">
        <f t="shared" si="1"/>
        <v>33.223915890000001</v>
      </c>
      <c r="R16" s="11">
        <v>13.601000000000001</v>
      </c>
      <c r="S16" s="11">
        <f t="shared" si="2"/>
        <v>0.24998410999999993</v>
      </c>
      <c r="T16" s="11">
        <f t="shared" ref="T16:V16" si="33">STDEV(S15:S17)</f>
        <v>8.3190373701709838E-3</v>
      </c>
      <c r="U16" s="11">
        <f t="shared" si="3"/>
        <v>33.223915890000001</v>
      </c>
      <c r="V16" s="11">
        <f t="shared" si="33"/>
        <v>5.8794354899935397E-2</v>
      </c>
      <c r="W16" s="11">
        <f t="shared" si="8"/>
        <v>0.16519999999999868</v>
      </c>
      <c r="X16" s="11">
        <f t="shared" si="4"/>
        <v>3.1371000000000002</v>
      </c>
      <c r="Y16" s="11">
        <v>0.91269999999999996</v>
      </c>
      <c r="Z16" s="11">
        <v>0.93610000000000004</v>
      </c>
      <c r="AA16" s="13">
        <f t="shared" si="9"/>
        <v>2.3400000000000087E-2</v>
      </c>
      <c r="AB16" s="11"/>
      <c r="AC16" s="11"/>
      <c r="AD16" s="11"/>
      <c r="AE16" s="11">
        <f t="shared" si="10"/>
        <v>0.18859999999999877</v>
      </c>
      <c r="AF16" s="11">
        <f t="shared" ref="AF16:AH16" si="34">STDEV(AE15:AE17)</f>
        <v>3.7252829870136978E-2</v>
      </c>
      <c r="AG16" s="11">
        <f t="shared" si="5"/>
        <v>33.285299999999999</v>
      </c>
      <c r="AH16" s="11">
        <f t="shared" si="34"/>
        <v>7.2242577473401959E-2</v>
      </c>
    </row>
    <row r="17" spans="3:34" x14ac:dyDescent="0.25">
      <c r="C17">
        <v>12</v>
      </c>
      <c r="D17" s="30"/>
      <c r="E17" s="25"/>
      <c r="F17" s="27"/>
      <c r="G17" s="4">
        <v>3</v>
      </c>
      <c r="H17" s="11">
        <v>10.444000000000001</v>
      </c>
      <c r="I17" s="11">
        <v>13.6714</v>
      </c>
      <c r="J17" s="11">
        <f t="shared" si="6"/>
        <v>3.2273999999999994</v>
      </c>
      <c r="K17" s="11"/>
      <c r="L17" s="11">
        <v>44.008800000000001</v>
      </c>
      <c r="M17" s="11">
        <f t="shared" si="7"/>
        <v>30.337400000000002</v>
      </c>
      <c r="N17" s="11"/>
      <c r="O17" s="11">
        <v>46.954900000000002</v>
      </c>
      <c r="P17" s="11">
        <f t="shared" si="0"/>
        <v>2.9461000000000013</v>
      </c>
      <c r="Q17" s="11">
        <f t="shared" si="1"/>
        <v>33.320485820000002</v>
      </c>
      <c r="R17" s="11">
        <v>13.5024</v>
      </c>
      <c r="S17" s="11">
        <f t="shared" si="2"/>
        <v>0.24431417999999996</v>
      </c>
      <c r="T17" s="11"/>
      <c r="U17" s="11">
        <f t="shared" si="3"/>
        <v>33.320485820000002</v>
      </c>
      <c r="V17" s="11"/>
      <c r="W17" s="11">
        <f t="shared" si="8"/>
        <v>0.11229999999999762</v>
      </c>
      <c r="X17" s="11">
        <f t="shared" si="4"/>
        <v>3.1151000000000018</v>
      </c>
      <c r="Y17" s="11">
        <v>0.98029999999999995</v>
      </c>
      <c r="Z17" s="11">
        <v>1.0058</v>
      </c>
      <c r="AA17" s="13">
        <f t="shared" si="9"/>
        <v>2.5500000000000078E-2</v>
      </c>
      <c r="AB17" s="11"/>
      <c r="AC17" s="11"/>
      <c r="AD17" s="11"/>
      <c r="AE17" s="11">
        <f t="shared" si="10"/>
        <v>0.1377999999999977</v>
      </c>
      <c r="AF17" s="11"/>
      <c r="AG17" s="11">
        <f t="shared" si="5"/>
        <v>33.427000000000007</v>
      </c>
      <c r="AH17" s="11"/>
    </row>
    <row r="18" spans="3:34" x14ac:dyDescent="0.25">
      <c r="C18">
        <v>13</v>
      </c>
      <c r="D18" s="30"/>
      <c r="E18" s="25"/>
      <c r="F18" s="26" t="s">
        <v>63</v>
      </c>
      <c r="G18" s="16">
        <v>1</v>
      </c>
      <c r="H18" s="17">
        <v>10.555099999999999</v>
      </c>
      <c r="I18" s="17">
        <v>14.054</v>
      </c>
      <c r="J18" s="17">
        <f t="shared" si="6"/>
        <v>3.4989000000000008</v>
      </c>
      <c r="K18" s="17">
        <f t="shared" ref="K18" si="35">AVERAGE(J18:J20)</f>
        <v>3.5891333333333333</v>
      </c>
      <c r="L18" s="17">
        <v>43.9604</v>
      </c>
      <c r="M18" s="17">
        <f t="shared" si="7"/>
        <v>29.906399999999998</v>
      </c>
      <c r="N18" s="17">
        <f t="shared" ref="N18" si="36">AVERAGE(M18:M20)</f>
        <v>29.870266666666669</v>
      </c>
      <c r="O18" s="17">
        <v>46.849800000000002</v>
      </c>
      <c r="P18" s="17">
        <f t="shared" si="0"/>
        <v>2.889400000000002</v>
      </c>
      <c r="Q18" s="17">
        <f t="shared" si="1"/>
        <v>33.140433269999996</v>
      </c>
      <c r="R18" s="17">
        <v>13.5922</v>
      </c>
      <c r="S18" s="17">
        <f t="shared" si="2"/>
        <v>0.26486673000000005</v>
      </c>
      <c r="T18" s="17">
        <f t="shared" ref="T18:V18" si="37">AVERAGE(S18:S20)</f>
        <v>0.27169739333333337</v>
      </c>
      <c r="U18" s="17">
        <f t="shared" si="3"/>
        <v>33.140433269999996</v>
      </c>
      <c r="V18" s="17">
        <f t="shared" si="37"/>
        <v>33.187702606666669</v>
      </c>
      <c r="W18" s="17">
        <f t="shared" si="8"/>
        <v>0.14769999999999861</v>
      </c>
      <c r="X18" s="17">
        <f t="shared" si="4"/>
        <v>3.3512000000000022</v>
      </c>
      <c r="Y18" s="17">
        <v>0.9879</v>
      </c>
      <c r="Z18" s="17">
        <v>1.02</v>
      </c>
      <c r="AA18" s="19">
        <f t="shared" si="9"/>
        <v>3.2100000000000017E-2</v>
      </c>
      <c r="AB18" s="17"/>
      <c r="AC18" s="17"/>
      <c r="AD18" s="17"/>
      <c r="AE18" s="17">
        <f t="shared" si="10"/>
        <v>0.17979999999999863</v>
      </c>
      <c r="AF18" s="17">
        <f t="shared" ref="AF18:AH18" si="38">AVERAGE(AE18:AE20)</f>
        <v>0.23543333333333405</v>
      </c>
      <c r="AG18" s="17">
        <f t="shared" si="5"/>
        <v>33.225499999999997</v>
      </c>
      <c r="AH18" s="17">
        <f t="shared" si="38"/>
        <v>33.223966666666662</v>
      </c>
    </row>
    <row r="19" spans="3:34" x14ac:dyDescent="0.25">
      <c r="C19">
        <v>14</v>
      </c>
      <c r="D19" s="30"/>
      <c r="E19" s="25"/>
      <c r="F19" s="26"/>
      <c r="G19" s="16">
        <v>2</v>
      </c>
      <c r="H19" s="17">
        <v>10.457100000000001</v>
      </c>
      <c r="I19" s="17">
        <v>14.0053</v>
      </c>
      <c r="J19" s="17">
        <f t="shared" si="6"/>
        <v>3.5481999999999996</v>
      </c>
      <c r="K19" s="17">
        <f t="shared" ref="K19" si="39">STDEV(J18:J20)</f>
        <v>0.11623744376634094</v>
      </c>
      <c r="L19" s="17">
        <v>43.798000000000002</v>
      </c>
      <c r="M19" s="17">
        <f t="shared" si="7"/>
        <v>29.792700000000004</v>
      </c>
      <c r="N19" s="17">
        <f t="shared" ref="N19" si="40">STDEV(M18:M20)</f>
        <v>6.7226953919786669E-2</v>
      </c>
      <c r="O19" s="17">
        <v>46.685099999999998</v>
      </c>
      <c r="P19" s="17">
        <f t="shared" si="0"/>
        <v>2.8870999999999967</v>
      </c>
      <c r="Q19" s="17">
        <f t="shared" si="1"/>
        <v>33.072301260000003</v>
      </c>
      <c r="R19" s="17">
        <v>13.6594</v>
      </c>
      <c r="S19" s="17">
        <f t="shared" si="2"/>
        <v>0.26859874</v>
      </c>
      <c r="T19" s="17">
        <f t="shared" ref="T19:V19" si="41">STDEV(S18:S20)</f>
        <v>8.7991744931120112E-3</v>
      </c>
      <c r="U19" s="17">
        <f t="shared" si="3"/>
        <v>33.072301260000003</v>
      </c>
      <c r="V19" s="17">
        <f t="shared" si="41"/>
        <v>0.1449372488657078</v>
      </c>
      <c r="W19" s="17">
        <f t="shared" si="8"/>
        <v>0.31520000000000259</v>
      </c>
      <c r="X19" s="17">
        <f t="shared" si="4"/>
        <v>3.232999999999997</v>
      </c>
      <c r="Y19" s="17">
        <v>1.0002</v>
      </c>
      <c r="Z19" s="17">
        <v>1.0285</v>
      </c>
      <c r="AA19" s="19">
        <f t="shared" si="9"/>
        <v>2.8299999999999992E-2</v>
      </c>
      <c r="AB19" s="17"/>
      <c r="AC19" s="17"/>
      <c r="AD19" s="17"/>
      <c r="AE19" s="17">
        <f t="shared" si="10"/>
        <v>0.34350000000000258</v>
      </c>
      <c r="AF19" s="17">
        <f t="shared" ref="AF19:AH19" si="42">STDEV(AE18:AE20)</f>
        <v>9.3602154533609136E-2</v>
      </c>
      <c r="AG19" s="17">
        <f t="shared" si="5"/>
        <v>32.997399999999999</v>
      </c>
      <c r="AH19" s="17">
        <f t="shared" si="42"/>
        <v>0.22580390460161387</v>
      </c>
    </row>
    <row r="20" spans="3:34" x14ac:dyDescent="0.25">
      <c r="C20">
        <v>15</v>
      </c>
      <c r="D20" s="30"/>
      <c r="E20" s="25"/>
      <c r="F20" s="26"/>
      <c r="G20" s="16">
        <v>3</v>
      </c>
      <c r="H20" s="17">
        <v>10.497299999999999</v>
      </c>
      <c r="I20" s="17">
        <v>14.217599999999999</v>
      </c>
      <c r="J20" s="17">
        <f t="shared" si="6"/>
        <v>3.7202999999999999</v>
      </c>
      <c r="K20" s="17"/>
      <c r="L20" s="17">
        <v>44.129300000000001</v>
      </c>
      <c r="M20" s="17">
        <f t="shared" si="7"/>
        <v>29.911700000000003</v>
      </c>
      <c r="N20" s="17"/>
      <c r="O20" s="17">
        <v>47.0139</v>
      </c>
      <c r="P20" s="17">
        <f t="shared" si="0"/>
        <v>2.8845999999999989</v>
      </c>
      <c r="Q20" s="17">
        <f t="shared" si="1"/>
        <v>33.35037329</v>
      </c>
      <c r="R20" s="17">
        <v>13.542299999999999</v>
      </c>
      <c r="S20" s="17">
        <f t="shared" si="2"/>
        <v>0.28162671</v>
      </c>
      <c r="T20" s="17"/>
      <c r="U20" s="17">
        <f t="shared" si="3"/>
        <v>33.35037329</v>
      </c>
      <c r="V20" s="17"/>
      <c r="W20" s="17">
        <f t="shared" si="8"/>
        <v>0.16040000000000099</v>
      </c>
      <c r="X20" s="17">
        <f t="shared" si="4"/>
        <v>3.559899999999999</v>
      </c>
      <c r="Y20" s="17">
        <v>0.96460000000000001</v>
      </c>
      <c r="Z20" s="17">
        <v>0.98719999999999997</v>
      </c>
      <c r="AA20" s="19">
        <f t="shared" si="9"/>
        <v>2.2599999999999953E-2</v>
      </c>
      <c r="AB20" s="17"/>
      <c r="AC20" s="17"/>
      <c r="AD20" s="17"/>
      <c r="AE20" s="17">
        <f t="shared" si="10"/>
        <v>0.18300000000000094</v>
      </c>
      <c r="AF20" s="17"/>
      <c r="AG20" s="17">
        <f t="shared" si="5"/>
        <v>33.449000000000005</v>
      </c>
      <c r="AH20" s="17"/>
    </row>
    <row r="21" spans="3:34" x14ac:dyDescent="0.25">
      <c r="C21">
        <v>16</v>
      </c>
      <c r="D21" s="30"/>
      <c r="E21" s="3">
        <v>24</v>
      </c>
      <c r="F21" s="27" t="s">
        <v>104</v>
      </c>
      <c r="G21" s="4">
        <v>1</v>
      </c>
      <c r="H21" s="11">
        <v>10.516400000000001</v>
      </c>
      <c r="I21" s="11">
        <v>13.913</v>
      </c>
      <c r="J21" s="11">
        <f t="shared" si="6"/>
        <v>3.3965999999999994</v>
      </c>
      <c r="K21" s="11">
        <f t="shared" ref="K21" si="43">AVERAGE(J21:J23)</f>
        <v>3.4322999999999997</v>
      </c>
      <c r="L21" s="11">
        <v>44.182000000000002</v>
      </c>
      <c r="M21" s="11">
        <f t="shared" si="7"/>
        <v>30.269000000000002</v>
      </c>
      <c r="N21" s="11">
        <f t="shared" ref="N21" si="44">AVERAGE(M21:M23)</f>
        <v>30.217200000000002</v>
      </c>
      <c r="O21" s="11">
        <v>47.088700000000003</v>
      </c>
      <c r="P21" s="11">
        <f t="shared" si="0"/>
        <v>2.9067000000000007</v>
      </c>
      <c r="Q21" s="11">
        <f t="shared" si="1"/>
        <v>33.408477380000001</v>
      </c>
      <c r="R21" s="11">
        <v>13.5571</v>
      </c>
      <c r="S21" s="11">
        <f t="shared" si="2"/>
        <v>0.25712261999999997</v>
      </c>
      <c r="T21" s="11">
        <f t="shared" ref="T21:V21" si="45">AVERAGE(S21:S23)</f>
        <v>0.25982510999999997</v>
      </c>
      <c r="U21" s="11">
        <f t="shared" si="3"/>
        <v>33.408477380000001</v>
      </c>
      <c r="V21" s="11">
        <f t="shared" si="45"/>
        <v>33.389674890000002</v>
      </c>
      <c r="W21" s="11">
        <f t="shared" si="8"/>
        <v>0.13399999999999856</v>
      </c>
      <c r="X21" s="11">
        <f t="shared" si="4"/>
        <v>3.2626000000000008</v>
      </c>
      <c r="Y21" s="11">
        <v>0.97299999999999998</v>
      </c>
      <c r="Z21" s="11">
        <v>0.95169999999999999</v>
      </c>
      <c r="AA21" s="21">
        <f t="shared" si="9"/>
        <v>-2.1299999999999986E-2</v>
      </c>
      <c r="AB21" s="11"/>
      <c r="AC21" s="11"/>
      <c r="AD21" s="11"/>
      <c r="AE21" s="11">
        <f>W21</f>
        <v>0.13399999999999856</v>
      </c>
      <c r="AF21" s="11">
        <f t="shared" ref="AF21:AH21" si="46">AVERAGE(AE21:AE23)</f>
        <v>0.1653999999999988</v>
      </c>
      <c r="AG21" s="11">
        <f t="shared" si="5"/>
        <v>33.531600000000005</v>
      </c>
      <c r="AH21" s="11">
        <f t="shared" si="46"/>
        <v>33.484100000000005</v>
      </c>
    </row>
    <row r="22" spans="3:34" x14ac:dyDescent="0.25">
      <c r="C22">
        <v>17</v>
      </c>
      <c r="D22" s="30"/>
      <c r="E22" s="25">
        <v>24</v>
      </c>
      <c r="F22" s="27"/>
      <c r="G22" s="4">
        <v>2</v>
      </c>
      <c r="H22" s="11">
        <v>10.4846</v>
      </c>
      <c r="I22" s="11">
        <v>13.774800000000001</v>
      </c>
      <c r="J22" s="11">
        <f t="shared" si="6"/>
        <v>3.2902000000000005</v>
      </c>
      <c r="K22" s="11">
        <f t="shared" ref="K22" si="47">STDEV(J21:J23)</f>
        <v>0.16291061966612186</v>
      </c>
      <c r="L22" s="11">
        <v>43.968299999999999</v>
      </c>
      <c r="M22" s="11">
        <f t="shared" si="7"/>
        <v>30.1935</v>
      </c>
      <c r="N22" s="11">
        <f t="shared" ref="N22" si="48">STDEV(M21:M23)</f>
        <v>4.4914028988724652E-2</v>
      </c>
      <c r="O22" s="11">
        <v>46.844700000000003</v>
      </c>
      <c r="P22" s="11">
        <f t="shared" si="0"/>
        <v>2.8764000000000038</v>
      </c>
      <c r="Q22" s="11">
        <f t="shared" si="1"/>
        <v>33.23463186</v>
      </c>
      <c r="R22" s="11">
        <v>13.555</v>
      </c>
      <c r="S22" s="11">
        <f t="shared" si="2"/>
        <v>0.24906814000000005</v>
      </c>
      <c r="T22" s="11">
        <f t="shared" ref="T22:V22" si="49">STDEV(S21:S23)</f>
        <v>1.2332333908725422E-2</v>
      </c>
      <c r="U22" s="11">
        <f t="shared" si="3"/>
        <v>33.23463186</v>
      </c>
      <c r="V22" s="11">
        <f t="shared" si="49"/>
        <v>0.14654924005479156</v>
      </c>
      <c r="W22" s="11">
        <f t="shared" si="8"/>
        <v>0.19399999999999551</v>
      </c>
      <c r="X22" s="11">
        <f t="shared" si="4"/>
        <v>3.0962000000000049</v>
      </c>
      <c r="Y22" s="11">
        <v>0.98019999999999996</v>
      </c>
      <c r="Z22" s="11">
        <v>0.96279999999999999</v>
      </c>
      <c r="AA22" s="21">
        <f t="shared" si="9"/>
        <v>-1.7399999999999971E-2</v>
      </c>
      <c r="AB22" s="11"/>
      <c r="AC22" s="11"/>
      <c r="AD22" s="11"/>
      <c r="AE22" s="11">
        <f t="shared" ref="AE22:AE35" si="50">W22</f>
        <v>0.19399999999999551</v>
      </c>
      <c r="AF22" s="11">
        <f t="shared" ref="AF22:AH22" si="51">STDEV(AE21:AE23)</f>
        <v>3.0097840454090963E-2</v>
      </c>
      <c r="AG22" s="11">
        <f t="shared" si="5"/>
        <v>33.289700000000003</v>
      </c>
      <c r="AH22" s="11">
        <f t="shared" si="51"/>
        <v>0.17553805855141383</v>
      </c>
    </row>
    <row r="23" spans="3:34" x14ac:dyDescent="0.25">
      <c r="C23">
        <v>18</v>
      </c>
      <c r="D23" s="30"/>
      <c r="E23" s="25"/>
      <c r="F23" s="27"/>
      <c r="G23" s="4">
        <v>3</v>
      </c>
      <c r="H23" s="11">
        <v>10.4421</v>
      </c>
      <c r="I23" s="11">
        <v>14.052199999999999</v>
      </c>
      <c r="J23" s="11">
        <f t="shared" si="6"/>
        <v>3.6100999999999992</v>
      </c>
      <c r="K23" s="11"/>
      <c r="L23" s="11">
        <v>44.241300000000003</v>
      </c>
      <c r="M23" s="11">
        <f t="shared" si="7"/>
        <v>30.189100000000003</v>
      </c>
      <c r="N23" s="11"/>
      <c r="O23" s="11">
        <v>47.1374</v>
      </c>
      <c r="P23" s="11">
        <f t="shared" si="0"/>
        <v>2.896099999999997</v>
      </c>
      <c r="Q23" s="11">
        <f t="shared" si="1"/>
        <v>33.525915430000005</v>
      </c>
      <c r="R23" s="11">
        <v>13.506399999999999</v>
      </c>
      <c r="S23" s="11">
        <f t="shared" si="2"/>
        <v>0.27328456999999995</v>
      </c>
      <c r="T23" s="11"/>
      <c r="U23" s="11">
        <f t="shared" si="3"/>
        <v>33.525915430000005</v>
      </c>
      <c r="V23" s="11"/>
      <c r="W23" s="11">
        <f t="shared" si="8"/>
        <v>0.16820000000000235</v>
      </c>
      <c r="X23" s="11">
        <f t="shared" si="4"/>
        <v>3.4418999999999969</v>
      </c>
      <c r="Y23" s="11">
        <v>0.96930000000000005</v>
      </c>
      <c r="Z23" s="11">
        <v>0.9516</v>
      </c>
      <c r="AA23" s="21">
        <f t="shared" si="9"/>
        <v>-1.7700000000000049E-2</v>
      </c>
      <c r="AB23" s="11"/>
      <c r="AC23" s="11"/>
      <c r="AD23" s="11"/>
      <c r="AE23" s="11">
        <f t="shared" si="50"/>
        <v>0.16820000000000235</v>
      </c>
      <c r="AF23" s="11"/>
      <c r="AG23" s="11">
        <f t="shared" si="5"/>
        <v>33.631</v>
      </c>
      <c r="AH23" s="11"/>
    </row>
    <row r="24" spans="3:34" x14ac:dyDescent="0.25">
      <c r="C24">
        <v>19</v>
      </c>
      <c r="D24" s="30"/>
      <c r="E24" s="25"/>
      <c r="F24" s="26" t="s">
        <v>45</v>
      </c>
      <c r="G24" s="16">
        <v>1</v>
      </c>
      <c r="H24" s="17">
        <v>10.3369</v>
      </c>
      <c r="I24" s="17">
        <v>13.582700000000001</v>
      </c>
      <c r="J24" s="17">
        <f t="shared" si="6"/>
        <v>3.2458000000000009</v>
      </c>
      <c r="K24" s="17">
        <f t="shared" ref="K24" si="52">AVERAGE(J24:J26)</f>
        <v>3.5130333333333343</v>
      </c>
      <c r="L24" s="17">
        <v>43.720500000000001</v>
      </c>
      <c r="M24" s="17">
        <f t="shared" si="7"/>
        <v>30.137799999999999</v>
      </c>
      <c r="N24" s="17">
        <f t="shared" ref="N24" si="53">AVERAGE(M24:M26)</f>
        <v>30.172033333333331</v>
      </c>
      <c r="O24" s="17">
        <v>46.599800000000002</v>
      </c>
      <c r="P24" s="17">
        <f t="shared" si="0"/>
        <v>2.8793000000000006</v>
      </c>
      <c r="Q24" s="17">
        <f t="shared" si="1"/>
        <v>33.13789294</v>
      </c>
      <c r="R24" s="17">
        <v>13.3825</v>
      </c>
      <c r="S24" s="17">
        <f t="shared" si="2"/>
        <v>0.24570706000000009</v>
      </c>
      <c r="T24" s="17">
        <f t="shared" ref="T24:V24" si="54">AVERAGE(S24:S26)</f>
        <v>0.2659366233333334</v>
      </c>
      <c r="U24" s="17">
        <f t="shared" si="3"/>
        <v>33.13789294</v>
      </c>
      <c r="V24" s="17">
        <f t="shared" si="54"/>
        <v>33.419130043333332</v>
      </c>
      <c r="W24" s="17">
        <f t="shared" si="8"/>
        <v>0.16629999999999967</v>
      </c>
      <c r="X24" s="17">
        <f t="shared" si="4"/>
        <v>3.0795000000000012</v>
      </c>
      <c r="Y24" s="17">
        <v>0.97460000000000002</v>
      </c>
      <c r="Z24" s="17">
        <v>0.95399999999999996</v>
      </c>
      <c r="AA24" s="20">
        <f t="shared" si="9"/>
        <v>-2.0600000000000063E-2</v>
      </c>
      <c r="AB24" s="17"/>
      <c r="AC24" s="17"/>
      <c r="AD24" s="17"/>
      <c r="AE24" s="17">
        <f t="shared" si="50"/>
        <v>0.16629999999999967</v>
      </c>
      <c r="AF24" s="17">
        <f t="shared" ref="AF24:AH24" si="55">AVERAGE(AE24:AE26)</f>
        <v>0.17999999999999972</v>
      </c>
      <c r="AG24" s="17">
        <f t="shared" si="5"/>
        <v>33.217300000000002</v>
      </c>
      <c r="AH24" s="17">
        <f t="shared" si="55"/>
        <v>33.505066666666671</v>
      </c>
    </row>
    <row r="25" spans="3:34" x14ac:dyDescent="0.25">
      <c r="C25">
        <v>20</v>
      </c>
      <c r="D25" s="30"/>
      <c r="E25" s="25"/>
      <c r="F25" s="26"/>
      <c r="G25" s="16">
        <v>2</v>
      </c>
      <c r="H25" s="17">
        <v>10.459199999999999</v>
      </c>
      <c r="I25" s="17">
        <v>14.116400000000001</v>
      </c>
      <c r="J25" s="17">
        <f t="shared" si="6"/>
        <v>3.6572000000000013</v>
      </c>
      <c r="K25" s="17">
        <f t="shared" ref="K25" si="56">STDEV(J24:J26)</f>
        <v>0.23167119659839758</v>
      </c>
      <c r="L25" s="17">
        <v>44.259399999999999</v>
      </c>
      <c r="M25" s="17">
        <f t="shared" si="7"/>
        <v>30.143000000000001</v>
      </c>
      <c r="N25" s="17">
        <f t="shared" ref="N25" si="57">STDEV(M24:M26)</f>
        <v>5.4852195337411119E-2</v>
      </c>
      <c r="O25" s="17">
        <v>47.1434</v>
      </c>
      <c r="P25" s="17">
        <f t="shared" si="0"/>
        <v>2.8840000000000003</v>
      </c>
      <c r="Q25" s="17">
        <f t="shared" si="1"/>
        <v>33.523349960000004</v>
      </c>
      <c r="R25" s="17">
        <v>13.540800000000001</v>
      </c>
      <c r="S25" s="17">
        <f t="shared" si="2"/>
        <v>0.27685004000000007</v>
      </c>
      <c r="T25" s="17">
        <f t="shared" ref="T25:V25" si="58">STDEV(S24:S26)</f>
        <v>1.7537509582498671E-2</v>
      </c>
      <c r="U25" s="17">
        <f t="shared" si="3"/>
        <v>33.523349960000004</v>
      </c>
      <c r="V25" s="17">
        <f t="shared" si="58"/>
        <v>0.24626325720325498</v>
      </c>
      <c r="W25" s="17">
        <f t="shared" si="8"/>
        <v>0.19760000000000133</v>
      </c>
      <c r="X25" s="17">
        <f t="shared" si="4"/>
        <v>3.4596</v>
      </c>
      <c r="Y25" s="17">
        <v>0.95579999999999998</v>
      </c>
      <c r="Z25" s="17">
        <v>0.93879999999999997</v>
      </c>
      <c r="AA25" s="20">
        <f t="shared" si="9"/>
        <v>-1.7000000000000015E-2</v>
      </c>
      <c r="AB25" s="17"/>
      <c r="AC25" s="17"/>
      <c r="AD25" s="17"/>
      <c r="AE25" s="17">
        <f t="shared" si="50"/>
        <v>0.19760000000000133</v>
      </c>
      <c r="AF25" s="17">
        <f t="shared" ref="AF25:AH25" si="59">STDEV(AE24:AE26)</f>
        <v>1.6010309178777129E-2</v>
      </c>
      <c r="AG25" s="17">
        <f t="shared" si="5"/>
        <v>33.602600000000002</v>
      </c>
      <c r="AH25" s="17">
        <f t="shared" si="59"/>
        <v>0.25348681096525261</v>
      </c>
    </row>
    <row r="26" spans="3:34" x14ac:dyDescent="0.25">
      <c r="C26">
        <v>21</v>
      </c>
      <c r="D26" s="30"/>
      <c r="E26" s="25"/>
      <c r="F26" s="26"/>
      <c r="G26" s="16">
        <v>3</v>
      </c>
      <c r="H26" s="17">
        <v>10.5184</v>
      </c>
      <c r="I26" s="17">
        <v>14.154500000000001</v>
      </c>
      <c r="J26" s="17">
        <f t="shared" si="6"/>
        <v>3.6361000000000008</v>
      </c>
      <c r="K26" s="17"/>
      <c r="L26" s="17">
        <v>44.389800000000001</v>
      </c>
      <c r="M26" s="17">
        <f t="shared" si="7"/>
        <v>30.235300000000002</v>
      </c>
      <c r="N26" s="17"/>
      <c r="O26" s="17">
        <v>47.291200000000003</v>
      </c>
      <c r="P26" s="17">
        <f t="shared" si="0"/>
        <v>2.9014000000000024</v>
      </c>
      <c r="Q26" s="17">
        <f t="shared" si="1"/>
        <v>33.59614723</v>
      </c>
      <c r="R26" s="17">
        <v>13.5959</v>
      </c>
      <c r="S26" s="17">
        <f t="shared" si="2"/>
        <v>0.27525277000000004</v>
      </c>
      <c r="T26" s="17"/>
      <c r="U26" s="17">
        <f t="shared" si="3"/>
        <v>33.59614723</v>
      </c>
      <c r="V26" s="17"/>
      <c r="W26" s="17">
        <f t="shared" si="8"/>
        <v>0.17609999999999815</v>
      </c>
      <c r="X26" s="17">
        <f t="shared" si="4"/>
        <v>3.4600000000000026</v>
      </c>
      <c r="Y26" s="17">
        <v>0.94640000000000002</v>
      </c>
      <c r="Z26" s="17">
        <v>0.9264</v>
      </c>
      <c r="AA26" s="20">
        <f t="shared" si="9"/>
        <v>-2.0000000000000018E-2</v>
      </c>
      <c r="AB26" s="17"/>
      <c r="AC26" s="17"/>
      <c r="AD26" s="17"/>
      <c r="AE26" s="17">
        <f t="shared" si="50"/>
        <v>0.17609999999999815</v>
      </c>
      <c r="AF26" s="17"/>
      <c r="AG26" s="17">
        <f t="shared" si="5"/>
        <v>33.695300000000003</v>
      </c>
      <c r="AH26" s="17"/>
    </row>
    <row r="27" spans="3:34" x14ac:dyDescent="0.25">
      <c r="C27">
        <v>22</v>
      </c>
      <c r="D27" s="30"/>
      <c r="E27" s="25"/>
      <c r="F27" s="27" t="s">
        <v>46</v>
      </c>
      <c r="G27" s="4">
        <v>1</v>
      </c>
      <c r="H27" s="11">
        <v>10.432</v>
      </c>
      <c r="I27" s="11">
        <v>13.5075</v>
      </c>
      <c r="J27" s="11">
        <f t="shared" si="6"/>
        <v>3.0754999999999999</v>
      </c>
      <c r="K27" s="11">
        <f t="shared" ref="K27" si="60">AVERAGE(J27:J29)</f>
        <v>3.2544000000000004</v>
      </c>
      <c r="L27" s="11">
        <v>43.694200000000002</v>
      </c>
      <c r="M27" s="11">
        <f t="shared" si="7"/>
        <v>30.186700000000002</v>
      </c>
      <c r="N27" s="11">
        <f t="shared" ref="N27" si="61">AVERAGE(M27:M29)</f>
        <v>30.215566666666664</v>
      </c>
      <c r="O27" s="11">
        <v>46.5764</v>
      </c>
      <c r="P27" s="11">
        <f t="shared" si="0"/>
        <v>2.8821999999999974</v>
      </c>
      <c r="Q27" s="11">
        <f t="shared" si="1"/>
        <v>33.029384650000004</v>
      </c>
      <c r="R27" s="11">
        <v>13.4754</v>
      </c>
      <c r="S27" s="11">
        <f t="shared" si="2"/>
        <v>0.23281535</v>
      </c>
      <c r="T27" s="11">
        <f t="shared" ref="T27:V27" si="62">AVERAGE(S27:S29)</f>
        <v>0.24635808000000003</v>
      </c>
      <c r="U27" s="11">
        <f t="shared" si="3"/>
        <v>33.029384650000004</v>
      </c>
      <c r="V27" s="11">
        <f t="shared" si="62"/>
        <v>33.223608586666671</v>
      </c>
      <c r="W27" s="11">
        <f t="shared" si="8"/>
        <v>0.16120000000000267</v>
      </c>
      <c r="X27" s="11">
        <f t="shared" si="4"/>
        <v>2.9142999999999972</v>
      </c>
      <c r="Y27" s="11">
        <v>0.98129999999999995</v>
      </c>
      <c r="Z27" s="11">
        <v>0.96199999999999997</v>
      </c>
      <c r="AA27" s="21">
        <f t="shared" si="9"/>
        <v>-1.9299999999999984E-2</v>
      </c>
      <c r="AB27" s="11"/>
      <c r="AC27" s="11"/>
      <c r="AD27" s="11"/>
      <c r="AE27" s="11">
        <f t="shared" si="50"/>
        <v>0.16120000000000267</v>
      </c>
      <c r="AF27" s="11">
        <f t="shared" ref="AF27:AH27" si="63">AVERAGE(AE27:AE29)</f>
        <v>0.15240000000000187</v>
      </c>
      <c r="AG27" s="11">
        <f t="shared" si="5"/>
        <v>33.100999999999999</v>
      </c>
      <c r="AH27" s="11">
        <f t="shared" si="63"/>
        <v>33.317566666666664</v>
      </c>
    </row>
    <row r="28" spans="3:34" x14ac:dyDescent="0.25">
      <c r="C28">
        <v>23</v>
      </c>
      <c r="D28" s="30"/>
      <c r="E28" s="25"/>
      <c r="F28" s="27"/>
      <c r="G28" s="4">
        <v>2</v>
      </c>
      <c r="H28" s="11">
        <v>10.552899999999999</v>
      </c>
      <c r="I28" s="11">
        <v>13.706</v>
      </c>
      <c r="J28" s="11">
        <f t="shared" si="6"/>
        <v>3.1531000000000002</v>
      </c>
      <c r="K28" s="11">
        <f t="shared" ref="K28" si="64">STDEV(J27:J29)</f>
        <v>0.24574269063392362</v>
      </c>
      <c r="L28" s="11">
        <v>43.904200000000003</v>
      </c>
      <c r="M28" s="11">
        <f t="shared" si="7"/>
        <v>30.198200000000003</v>
      </c>
      <c r="N28" s="11">
        <f t="shared" ref="N28" si="65">STDEV(M27:M29)</f>
        <v>4.0450010300778626E-2</v>
      </c>
      <c r="O28" s="11">
        <v>46.801099999999998</v>
      </c>
      <c r="P28" s="11">
        <f t="shared" si="0"/>
        <v>2.8968999999999951</v>
      </c>
      <c r="Q28" s="11">
        <f t="shared" si="1"/>
        <v>33.112610330000003</v>
      </c>
      <c r="R28" s="11">
        <v>13.583600000000001</v>
      </c>
      <c r="S28" s="11">
        <f t="shared" si="2"/>
        <v>0.23868967000000002</v>
      </c>
      <c r="T28" s="11">
        <f t="shared" ref="T28:V28" si="66">STDEV(S27:S29)</f>
        <v>1.8602721680988029E-2</v>
      </c>
      <c r="U28" s="11">
        <f t="shared" si="3"/>
        <v>33.112610330000003</v>
      </c>
      <c r="V28" s="11">
        <f t="shared" si="66"/>
        <v>0.26758562915499118</v>
      </c>
      <c r="W28" s="11">
        <f t="shared" si="8"/>
        <v>0.13380000000000614</v>
      </c>
      <c r="X28" s="11">
        <f t="shared" si="4"/>
        <v>3.0192999999999941</v>
      </c>
      <c r="Y28" s="11">
        <v>0.95799999999999996</v>
      </c>
      <c r="Z28" s="11">
        <v>0.94069999999999998</v>
      </c>
      <c r="AA28" s="21">
        <f t="shared" si="9"/>
        <v>-1.7299999999999982E-2</v>
      </c>
      <c r="AB28" s="11"/>
      <c r="AC28" s="11"/>
      <c r="AD28" s="11"/>
      <c r="AE28" s="11">
        <f t="shared" si="50"/>
        <v>0.13380000000000614</v>
      </c>
      <c r="AF28" s="11">
        <f t="shared" ref="AF28:AH28" si="67">STDEV(AE27:AE29)</f>
        <v>1.6115830726334834E-2</v>
      </c>
      <c r="AG28" s="11">
        <f t="shared" si="5"/>
        <v>33.217500000000001</v>
      </c>
      <c r="AH28" s="11">
        <f t="shared" si="67"/>
        <v>0.28033116725282864</v>
      </c>
    </row>
    <row r="29" spans="3:34" x14ac:dyDescent="0.25">
      <c r="C29">
        <v>24</v>
      </c>
      <c r="D29" s="30"/>
      <c r="E29" s="25"/>
      <c r="F29" s="27"/>
      <c r="G29" s="4">
        <v>3</v>
      </c>
      <c r="H29" s="11">
        <v>10.552</v>
      </c>
      <c r="I29" s="11">
        <v>14.086600000000001</v>
      </c>
      <c r="J29" s="11">
        <f t="shared" si="6"/>
        <v>3.5346000000000011</v>
      </c>
      <c r="K29" s="11"/>
      <c r="L29" s="11">
        <v>44.348399999999998</v>
      </c>
      <c r="M29" s="11">
        <f t="shared" si="7"/>
        <v>30.261799999999997</v>
      </c>
      <c r="N29" s="11"/>
      <c r="O29" s="11">
        <v>47.232300000000002</v>
      </c>
      <c r="P29" s="11">
        <f t="shared" si="0"/>
        <v>2.8839000000000041</v>
      </c>
      <c r="Q29" s="11">
        <f t="shared" si="1"/>
        <v>33.52883078</v>
      </c>
      <c r="R29" s="11">
        <v>13.598100000000001</v>
      </c>
      <c r="S29" s="11">
        <f t="shared" si="2"/>
        <v>0.26756922000000011</v>
      </c>
      <c r="T29" s="11"/>
      <c r="U29" s="11">
        <f t="shared" si="3"/>
        <v>33.52883078</v>
      </c>
      <c r="V29" s="11"/>
      <c r="W29" s="11">
        <f t="shared" si="8"/>
        <v>0.16219999999999679</v>
      </c>
      <c r="X29" s="11">
        <f t="shared" si="4"/>
        <v>3.3724000000000043</v>
      </c>
      <c r="Y29" s="11">
        <v>0.99199999999999999</v>
      </c>
      <c r="Z29" s="11">
        <v>0.98719999999999997</v>
      </c>
      <c r="AA29" s="13">
        <f t="shared" si="9"/>
        <v>-4.8000000000000265E-3</v>
      </c>
      <c r="AB29" s="11"/>
      <c r="AC29" s="11"/>
      <c r="AD29" s="11"/>
      <c r="AE29" s="11">
        <f t="shared" si="50"/>
        <v>0.16219999999999679</v>
      </c>
      <c r="AF29" s="11"/>
      <c r="AG29" s="11">
        <f t="shared" si="5"/>
        <v>33.6342</v>
      </c>
      <c r="AH29" s="11"/>
    </row>
    <row r="30" spans="3:34" x14ac:dyDescent="0.25">
      <c r="C30">
        <v>25</v>
      </c>
      <c r="D30" s="30"/>
      <c r="E30" s="25"/>
      <c r="F30" s="26" t="s">
        <v>47</v>
      </c>
      <c r="G30" s="16">
        <v>1</v>
      </c>
      <c r="H30" s="17">
        <v>10.444699999999999</v>
      </c>
      <c r="I30" s="17">
        <v>14.1622</v>
      </c>
      <c r="J30" s="17">
        <f t="shared" si="6"/>
        <v>3.7175000000000011</v>
      </c>
      <c r="K30" s="17">
        <f t="shared" ref="K30" si="68">AVERAGE(J30:J32)</f>
        <v>3.5619999999999998</v>
      </c>
      <c r="L30" s="17">
        <v>44.436399999999999</v>
      </c>
      <c r="M30" s="17">
        <f t="shared" si="7"/>
        <v>30.2742</v>
      </c>
      <c r="N30" s="17">
        <f t="shared" ref="N30" si="69">AVERAGE(M30:M32)</f>
        <v>30.341866666666665</v>
      </c>
      <c r="O30" s="17">
        <v>47.382599999999996</v>
      </c>
      <c r="P30" s="17">
        <f t="shared" si="0"/>
        <v>2.9461999999999975</v>
      </c>
      <c r="Q30" s="17">
        <f t="shared" si="1"/>
        <v>33.710285249999998</v>
      </c>
      <c r="R30" s="17">
        <v>13.544</v>
      </c>
      <c r="S30" s="17">
        <f t="shared" si="2"/>
        <v>0.2814147500000001</v>
      </c>
      <c r="T30" s="17">
        <f t="shared" ref="T30:V30" si="70">AVERAGE(S30:S32)</f>
        <v>0.26964340000000003</v>
      </c>
      <c r="U30" s="17">
        <f t="shared" si="3"/>
        <v>33.710285249999998</v>
      </c>
      <c r="V30" s="17">
        <f t="shared" si="70"/>
        <v>33.634223266666666</v>
      </c>
      <c r="W30" s="17">
        <f t="shared" si="8"/>
        <v>0.15310000000000379</v>
      </c>
      <c r="X30" s="17">
        <f t="shared" si="4"/>
        <v>3.5643999999999973</v>
      </c>
      <c r="Y30" s="17">
        <v>0.96009999999999995</v>
      </c>
      <c r="Z30" s="17">
        <v>0.9607</v>
      </c>
      <c r="AA30" s="20">
        <f t="shared" si="9"/>
        <v>6.0000000000004494E-4</v>
      </c>
      <c r="AB30" s="17"/>
      <c r="AC30" s="17"/>
      <c r="AD30" s="17"/>
      <c r="AE30" s="17">
        <f t="shared" si="50"/>
        <v>0.15310000000000379</v>
      </c>
      <c r="AF30" s="17">
        <f t="shared" ref="AF30:AH30" si="71">AVERAGE(AE30:AE32)</f>
        <v>0.17030000000000042</v>
      </c>
      <c r="AG30" s="17">
        <f t="shared" si="5"/>
        <v>33.8386</v>
      </c>
      <c r="AH30" s="17">
        <f t="shared" si="71"/>
        <v>33.733566666666668</v>
      </c>
    </row>
    <row r="31" spans="3:34" x14ac:dyDescent="0.25">
      <c r="C31">
        <v>26</v>
      </c>
      <c r="D31" s="30"/>
      <c r="E31" s="25"/>
      <c r="F31" s="26"/>
      <c r="G31" s="16">
        <v>2</v>
      </c>
      <c r="H31" s="17">
        <v>10.4747</v>
      </c>
      <c r="I31" s="17">
        <v>13.797499999999999</v>
      </c>
      <c r="J31" s="17">
        <f t="shared" si="6"/>
        <v>3.3227999999999991</v>
      </c>
      <c r="K31" s="17">
        <f t="shared" ref="K31" si="72">STDEV(J30:J32)</f>
        <v>0.21024102834603994</v>
      </c>
      <c r="L31" s="17">
        <v>44.077399999999997</v>
      </c>
      <c r="M31" s="17">
        <f t="shared" si="7"/>
        <v>30.279899999999998</v>
      </c>
      <c r="N31" s="17">
        <f t="shared" ref="N31" si="73">STDEV(M30:M32)</f>
        <v>0.11230192933931855</v>
      </c>
      <c r="O31" s="17">
        <v>46.979700000000001</v>
      </c>
      <c r="P31" s="17">
        <f t="shared" si="0"/>
        <v>2.9023000000000039</v>
      </c>
      <c r="Q31" s="17">
        <f t="shared" si="1"/>
        <v>33.35116404</v>
      </c>
      <c r="R31" s="17">
        <v>13.554500000000001</v>
      </c>
      <c r="S31" s="17">
        <f t="shared" si="2"/>
        <v>0.25153595999999995</v>
      </c>
      <c r="T31" s="17">
        <f t="shared" ref="T31:V31" si="74">STDEV(S30:S32)</f>
        <v>1.5915245845795224E-2</v>
      </c>
      <c r="U31" s="17">
        <f t="shared" si="3"/>
        <v>33.35116404</v>
      </c>
      <c r="V31" s="17">
        <f t="shared" si="74"/>
        <v>0.25372801368525522</v>
      </c>
      <c r="W31" s="17">
        <f t="shared" si="8"/>
        <v>0.17749999999999666</v>
      </c>
      <c r="X31" s="17">
        <f t="shared" si="4"/>
        <v>3.1453000000000024</v>
      </c>
      <c r="Y31" s="17">
        <v>0.97189999999999999</v>
      </c>
      <c r="Z31" s="17">
        <v>0.96599999999999997</v>
      </c>
      <c r="AA31" s="20">
        <f t="shared" si="9"/>
        <v>-5.9000000000000163E-3</v>
      </c>
      <c r="AB31" s="17"/>
      <c r="AC31" s="17"/>
      <c r="AD31" s="17"/>
      <c r="AE31" s="17">
        <f t="shared" si="50"/>
        <v>0.17749999999999666</v>
      </c>
      <c r="AF31" s="17">
        <f t="shared" ref="AF31:AH31" si="75">STDEV(AE30:AE32)</f>
        <v>1.4961283367409319E-2</v>
      </c>
      <c r="AG31" s="17">
        <f t="shared" si="5"/>
        <v>33.425200000000004</v>
      </c>
      <c r="AH31" s="17">
        <f t="shared" si="75"/>
        <v>0.27153862217616659</v>
      </c>
    </row>
    <row r="32" spans="3:34" x14ac:dyDescent="0.25">
      <c r="C32">
        <v>27</v>
      </c>
      <c r="D32" s="30"/>
      <c r="E32" s="25"/>
      <c r="F32" s="26"/>
      <c r="G32" s="16">
        <v>3</v>
      </c>
      <c r="H32" s="17">
        <v>10.552300000000001</v>
      </c>
      <c r="I32" s="17">
        <v>14.198</v>
      </c>
      <c r="J32" s="17">
        <f t="shared" si="6"/>
        <v>3.6456999999999997</v>
      </c>
      <c r="K32" s="17"/>
      <c r="L32" s="17">
        <v>44.669499999999999</v>
      </c>
      <c r="M32" s="17">
        <f t="shared" si="7"/>
        <v>30.471499999999999</v>
      </c>
      <c r="N32" s="17"/>
      <c r="O32" s="17">
        <v>47.553899999999999</v>
      </c>
      <c r="P32" s="17">
        <f t="shared" si="0"/>
        <v>2.8843999999999994</v>
      </c>
      <c r="Q32" s="17">
        <f t="shared" si="1"/>
        <v>33.841220509999999</v>
      </c>
      <c r="R32" s="17">
        <v>13.617000000000001</v>
      </c>
      <c r="S32" s="17">
        <f t="shared" si="2"/>
        <v>0.27597948999999999</v>
      </c>
      <c r="T32" s="17"/>
      <c r="U32" s="17">
        <f t="shared" si="3"/>
        <v>33.841220509999999</v>
      </c>
      <c r="V32" s="17"/>
      <c r="W32" s="17">
        <f t="shared" si="8"/>
        <v>0.18030000000000079</v>
      </c>
      <c r="X32" s="17">
        <f t="shared" si="4"/>
        <v>3.4653999999999989</v>
      </c>
      <c r="Y32" s="17">
        <v>0.98660000000000003</v>
      </c>
      <c r="Z32" s="17">
        <v>0.98299999999999998</v>
      </c>
      <c r="AA32" s="20">
        <f t="shared" si="9"/>
        <v>-3.6000000000000476E-3</v>
      </c>
      <c r="AB32" s="17"/>
      <c r="AC32" s="17"/>
      <c r="AD32" s="17"/>
      <c r="AE32" s="17">
        <f t="shared" si="50"/>
        <v>0.18030000000000079</v>
      </c>
      <c r="AF32" s="17"/>
      <c r="AG32" s="17">
        <f t="shared" si="5"/>
        <v>33.936899999999994</v>
      </c>
      <c r="AH32" s="17"/>
    </row>
    <row r="33" spans="3:34" x14ac:dyDescent="0.25">
      <c r="C33">
        <v>28</v>
      </c>
      <c r="D33" s="30"/>
      <c r="E33" s="25"/>
      <c r="F33" s="27" t="s">
        <v>105</v>
      </c>
      <c r="G33" s="4">
        <v>1</v>
      </c>
      <c r="H33" s="11">
        <v>10.340299999999999</v>
      </c>
      <c r="I33" s="11">
        <v>14.0517</v>
      </c>
      <c r="J33" s="11">
        <f t="shared" si="6"/>
        <v>3.7114000000000011</v>
      </c>
      <c r="K33" s="11">
        <f t="shared" ref="K33" si="76">AVERAGE(J33:J35)</f>
        <v>3.4103333333333339</v>
      </c>
      <c r="L33" s="11">
        <v>44.085500000000003</v>
      </c>
      <c r="M33" s="11">
        <f t="shared" si="7"/>
        <v>30.033800000000003</v>
      </c>
      <c r="N33" s="11">
        <f t="shared" ref="N33" si="77">AVERAGE(M33:M35)</f>
        <v>29.972433333333331</v>
      </c>
      <c r="O33" s="11">
        <v>46.974699999999999</v>
      </c>
      <c r="P33" s="11">
        <f t="shared" si="0"/>
        <v>2.8891999999999953</v>
      </c>
      <c r="Q33" s="11">
        <f t="shared" si="1"/>
        <v>33.464247020000002</v>
      </c>
      <c r="R33" s="11">
        <v>13.4213</v>
      </c>
      <c r="S33" s="11">
        <f t="shared" si="2"/>
        <v>0.28095298000000013</v>
      </c>
      <c r="T33" s="11">
        <f t="shared" ref="T33:V33" si="78">AVERAGE(S33:S35)</f>
        <v>0.25816223333333338</v>
      </c>
      <c r="U33" s="11">
        <f t="shared" si="3"/>
        <v>33.464247020000002</v>
      </c>
      <c r="V33" s="11">
        <f t="shared" si="78"/>
        <v>33.124604433333332</v>
      </c>
      <c r="W33" s="11">
        <f t="shared" si="8"/>
        <v>0.19180000000000597</v>
      </c>
      <c r="X33" s="11">
        <f t="shared" si="4"/>
        <v>3.5195999999999952</v>
      </c>
      <c r="Y33" s="11">
        <v>0.94920000000000004</v>
      </c>
      <c r="Z33" s="11">
        <v>0.9385</v>
      </c>
      <c r="AA33" s="21">
        <f t="shared" si="9"/>
        <v>-1.0700000000000043E-2</v>
      </c>
      <c r="AB33" s="11"/>
      <c r="AC33" s="11"/>
      <c r="AD33" s="11"/>
      <c r="AE33" s="11">
        <f t="shared" si="50"/>
        <v>0.19180000000000597</v>
      </c>
      <c r="AF33" s="11">
        <f t="shared" ref="AF33:AH33" si="79">AVERAGE(AE33:AE35)</f>
        <v>0.13876666666666834</v>
      </c>
      <c r="AG33" s="11">
        <f t="shared" si="5"/>
        <v>33.553399999999996</v>
      </c>
      <c r="AH33" s="11">
        <f t="shared" si="79"/>
        <v>33.244</v>
      </c>
    </row>
    <row r="34" spans="3:34" x14ac:dyDescent="0.25">
      <c r="C34">
        <v>29</v>
      </c>
      <c r="D34" s="30"/>
      <c r="E34" s="25"/>
      <c r="F34" s="27"/>
      <c r="G34" s="4">
        <v>2</v>
      </c>
      <c r="H34" s="11">
        <v>10.499599999999999</v>
      </c>
      <c r="I34" s="11">
        <v>13.6396</v>
      </c>
      <c r="J34" s="11">
        <f t="shared" si="6"/>
        <v>3.1400000000000006</v>
      </c>
      <c r="K34" s="11">
        <f t="shared" ref="K34" si="80">STDEV(J33:J35)</f>
        <v>0.286937089504535</v>
      </c>
      <c r="L34" s="11">
        <v>43.560099999999998</v>
      </c>
      <c r="M34" s="11">
        <f t="shared" si="7"/>
        <v>29.920499999999997</v>
      </c>
      <c r="N34" s="11">
        <f t="shared" ref="N34" si="81">STDEV(M33:M35)</f>
        <v>5.7236031774867961E-2</v>
      </c>
      <c r="O34" s="11">
        <v>46.454599999999999</v>
      </c>
      <c r="P34" s="11">
        <f t="shared" si="0"/>
        <v>2.8945000000000007</v>
      </c>
      <c r="Q34" s="11">
        <f t="shared" si="1"/>
        <v>32.822801999999996</v>
      </c>
      <c r="R34" s="11">
        <v>13.539</v>
      </c>
      <c r="S34" s="11">
        <f t="shared" si="2"/>
        <v>0.23769800000000005</v>
      </c>
      <c r="T34" s="11">
        <f t="shared" ref="T34:V34" si="82">STDEV(S33:S35)</f>
        <v>2.1721137675493322E-2</v>
      </c>
      <c r="U34" s="11">
        <f t="shared" si="3"/>
        <v>32.822801999999996</v>
      </c>
      <c r="V34" s="11">
        <f t="shared" si="82"/>
        <v>0.32239236393549986</v>
      </c>
      <c r="W34" s="11">
        <f t="shared" si="8"/>
        <v>0.14489999999999981</v>
      </c>
      <c r="X34" s="11">
        <f t="shared" si="4"/>
        <v>2.9951000000000008</v>
      </c>
      <c r="Y34" s="11">
        <v>0.96440000000000003</v>
      </c>
      <c r="Z34" s="11">
        <v>0.94920000000000004</v>
      </c>
      <c r="AA34" s="21">
        <f t="shared" si="9"/>
        <v>-1.5199999999999991E-2</v>
      </c>
      <c r="AB34" s="11"/>
      <c r="AC34" s="11"/>
      <c r="AD34" s="11"/>
      <c r="AE34" s="11">
        <f t="shared" si="50"/>
        <v>0.14489999999999981</v>
      </c>
      <c r="AF34" s="11">
        <f t="shared" ref="AF34:AH34" si="83">STDEV(AE33:AE35)</f>
        <v>5.6350894698608774E-2</v>
      </c>
      <c r="AG34" s="11">
        <f t="shared" si="5"/>
        <v>32.915599999999998</v>
      </c>
      <c r="AH34" s="11">
        <f t="shared" si="83"/>
        <v>0.31932422394801113</v>
      </c>
    </row>
    <row r="35" spans="3:34" x14ac:dyDescent="0.25">
      <c r="C35">
        <v>30</v>
      </c>
      <c r="D35" s="30"/>
      <c r="E35" s="25"/>
      <c r="F35" s="27"/>
      <c r="G35" s="4">
        <v>3</v>
      </c>
      <c r="H35" s="11">
        <v>10.4208</v>
      </c>
      <c r="I35" s="11">
        <v>13.8004</v>
      </c>
      <c r="J35" s="11">
        <f t="shared" si="6"/>
        <v>3.3795999999999999</v>
      </c>
      <c r="K35" s="11"/>
      <c r="L35" s="11">
        <v>43.763399999999997</v>
      </c>
      <c r="M35" s="11">
        <f t="shared" si="7"/>
        <v>29.962999999999997</v>
      </c>
      <c r="N35" s="11"/>
      <c r="O35" s="11">
        <v>46.723199999999999</v>
      </c>
      <c r="P35" s="11">
        <f t="shared" si="0"/>
        <v>2.9598000000000013</v>
      </c>
      <c r="Q35" s="11">
        <f t="shared" si="1"/>
        <v>33.086764279999997</v>
      </c>
      <c r="R35" s="11">
        <v>13.4602</v>
      </c>
      <c r="S35" s="11">
        <f t="shared" si="2"/>
        <v>0.25583571999999999</v>
      </c>
      <c r="T35" s="11"/>
      <c r="U35" s="11">
        <f t="shared" si="3"/>
        <v>33.086764279999997</v>
      </c>
      <c r="V35" s="11"/>
      <c r="W35" s="11">
        <f t="shared" si="8"/>
        <v>7.9599999999999227E-2</v>
      </c>
      <c r="X35" s="11">
        <f t="shared" si="4"/>
        <v>3.3000000000000007</v>
      </c>
      <c r="Y35" s="11">
        <v>0.96850000000000003</v>
      </c>
      <c r="Z35" s="11">
        <v>0.95450000000000002</v>
      </c>
      <c r="AA35" s="21">
        <f t="shared" si="9"/>
        <v>-1.4000000000000012E-2</v>
      </c>
      <c r="AB35" s="11"/>
      <c r="AC35" s="11"/>
      <c r="AD35" s="11"/>
      <c r="AE35" s="11">
        <f t="shared" si="50"/>
        <v>7.9599999999999227E-2</v>
      </c>
      <c r="AF35" s="11"/>
      <c r="AG35" s="11">
        <f t="shared" si="5"/>
        <v>33.262999999999998</v>
      </c>
      <c r="AH35" s="11"/>
    </row>
    <row r="36" spans="3:34" x14ac:dyDescent="0.25">
      <c r="C36">
        <v>31</v>
      </c>
      <c r="D36" s="30"/>
      <c r="E36" s="3">
        <v>48</v>
      </c>
      <c r="F36" s="26" t="s">
        <v>104</v>
      </c>
      <c r="G36" s="16">
        <v>1</v>
      </c>
      <c r="H36" s="17">
        <v>10.514099999999999</v>
      </c>
      <c r="I36" s="17">
        <v>13.500999999999999</v>
      </c>
      <c r="J36" s="17">
        <f t="shared" si="6"/>
        <v>2.9869000000000003</v>
      </c>
      <c r="K36" s="17">
        <f t="shared" ref="K36" si="84">AVERAGE(J36:J38)</f>
        <v>3.244566666666667</v>
      </c>
      <c r="L36" s="17">
        <v>43.741799999999998</v>
      </c>
      <c r="M36" s="17">
        <f t="shared" si="7"/>
        <v>30.2408</v>
      </c>
      <c r="N36" s="17">
        <f t="shared" ref="N36" si="85">AVERAGE(M36:M38)</f>
        <v>30.254533333333331</v>
      </c>
      <c r="O36" s="17">
        <v>46.621499999999997</v>
      </c>
      <c r="P36" s="17">
        <f t="shared" si="0"/>
        <v>2.8796999999999997</v>
      </c>
      <c r="Q36" s="17">
        <f t="shared" si="1"/>
        <v>33.001591670000003</v>
      </c>
      <c r="R36" s="17">
        <v>13.554399999999999</v>
      </c>
      <c r="S36" s="17">
        <f t="shared" si="2"/>
        <v>0.22610833000000002</v>
      </c>
      <c r="T36" s="17">
        <f t="shared" ref="T36:V36" si="86">AVERAGE(S36:S38)</f>
        <v>0.24561369666666669</v>
      </c>
      <c r="U36" s="17">
        <f t="shared" si="3"/>
        <v>33.001591670000003</v>
      </c>
      <c r="V36" s="17">
        <f t="shared" si="86"/>
        <v>33.253486303333339</v>
      </c>
      <c r="W36" s="17">
        <f t="shared" si="8"/>
        <v>0.16060000000000052</v>
      </c>
      <c r="X36" s="17">
        <f t="shared" si="4"/>
        <v>2.8262999999999998</v>
      </c>
      <c r="Y36" s="17"/>
      <c r="Z36" s="17"/>
      <c r="AA36" s="17"/>
      <c r="AB36" s="17">
        <v>1.9836</v>
      </c>
      <c r="AC36" s="17">
        <v>1.962</v>
      </c>
      <c r="AD36" s="20">
        <f>AC36-AB36</f>
        <v>-2.1600000000000064E-2</v>
      </c>
      <c r="AE36" s="17">
        <f>W36</f>
        <v>0.16060000000000052</v>
      </c>
      <c r="AF36" s="17">
        <f t="shared" ref="AF36:AH36" si="87">AVERAGE(AE36:AE38)</f>
        <v>0.17530000000000059</v>
      </c>
      <c r="AG36" s="17">
        <f t="shared" si="5"/>
        <v>33.067099999999996</v>
      </c>
      <c r="AH36" s="17">
        <f t="shared" si="87"/>
        <v>33.323799999999999</v>
      </c>
    </row>
    <row r="37" spans="3:34" x14ac:dyDescent="0.25">
      <c r="C37">
        <v>32</v>
      </c>
      <c r="D37" s="30"/>
      <c r="E37" s="25">
        <v>48</v>
      </c>
      <c r="F37" s="26"/>
      <c r="G37" s="16">
        <v>2</v>
      </c>
      <c r="H37" s="17">
        <v>10.4969</v>
      </c>
      <c r="I37" s="17">
        <v>13.7986</v>
      </c>
      <c r="J37" s="17">
        <f t="shared" si="6"/>
        <v>3.3017000000000003</v>
      </c>
      <c r="K37" s="17">
        <f t="shared" ref="K37" si="88">STDEV(J36:J38)</f>
        <v>0.23438210966994319</v>
      </c>
      <c r="L37" s="17">
        <v>43.994900000000001</v>
      </c>
      <c r="M37" s="17">
        <f t="shared" si="7"/>
        <v>30.196300000000001</v>
      </c>
      <c r="N37" s="17">
        <f t="shared" ref="N37" si="89">STDEV(M36:M38)</f>
        <v>6.6177513804414667E-2</v>
      </c>
      <c r="O37" s="17">
        <v>46.8932</v>
      </c>
      <c r="P37" s="17">
        <f t="shared" si="0"/>
        <v>2.898299999999999</v>
      </c>
      <c r="Q37" s="17">
        <f t="shared" si="1"/>
        <v>33.248061310000004</v>
      </c>
      <c r="R37" s="17">
        <v>13.5871</v>
      </c>
      <c r="S37" s="17">
        <f t="shared" si="2"/>
        <v>0.24993869000000005</v>
      </c>
      <c r="T37" s="17">
        <f t="shared" ref="T37:V37" si="90">STDEV(S36:S38)</f>
        <v>1.7742725702014697E-2</v>
      </c>
      <c r="U37" s="17">
        <f t="shared" si="3"/>
        <v>33.248061310000004</v>
      </c>
      <c r="V37" s="17">
        <f t="shared" si="90"/>
        <v>0.25465047331850177</v>
      </c>
      <c r="W37" s="17">
        <f t="shared" si="8"/>
        <v>0.1919000000000004</v>
      </c>
      <c r="X37" s="17">
        <f t="shared" si="4"/>
        <v>3.1097999999999999</v>
      </c>
      <c r="Y37" s="17"/>
      <c r="Z37" s="17"/>
      <c r="AA37" s="17"/>
      <c r="AB37" s="17">
        <v>2.0223</v>
      </c>
      <c r="AC37" s="17">
        <v>2.0059</v>
      </c>
      <c r="AD37" s="20">
        <f t="shared" ref="AD37:AD65" si="91">AC37-AB37</f>
        <v>-1.639999999999997E-2</v>
      </c>
      <c r="AE37" s="17">
        <f t="shared" ref="AE37:AE43" si="92">W37</f>
        <v>0.1919000000000004</v>
      </c>
      <c r="AF37" s="17">
        <f t="shared" ref="AF37:AH37" si="93">STDEV(AE36:AE38)</f>
        <v>1.5736263851372008E-2</v>
      </c>
      <c r="AG37" s="17">
        <f t="shared" si="5"/>
        <v>33.306100000000001</v>
      </c>
      <c r="AH37" s="17">
        <f t="shared" si="93"/>
        <v>0.26599204875334614</v>
      </c>
    </row>
    <row r="38" spans="3:34" x14ac:dyDescent="0.25">
      <c r="C38">
        <v>33</v>
      </c>
      <c r="D38" s="30"/>
      <c r="E38" s="25"/>
      <c r="F38" s="26"/>
      <c r="G38" s="16">
        <v>3</v>
      </c>
      <c r="H38" s="17">
        <v>10.470800000000001</v>
      </c>
      <c r="I38" s="17">
        <v>13.915900000000001</v>
      </c>
      <c r="J38" s="17">
        <f t="shared" si="6"/>
        <v>3.4451000000000001</v>
      </c>
      <c r="K38" s="17"/>
      <c r="L38" s="17">
        <v>44.242400000000004</v>
      </c>
      <c r="M38" s="17">
        <f t="shared" si="7"/>
        <v>30.326500000000003</v>
      </c>
      <c r="N38" s="17"/>
      <c r="O38" s="17">
        <v>47.121200000000002</v>
      </c>
      <c r="P38" s="17">
        <f t="shared" ref="P38:P69" si="94">O38-L38</f>
        <v>2.8787999999999982</v>
      </c>
      <c r="Q38" s="17">
        <f t="shared" ref="Q38:Q69" si="95">M38+J38*(1-C$2/100)</f>
        <v>33.510805930000004</v>
      </c>
      <c r="R38" s="17">
        <v>13.523</v>
      </c>
      <c r="S38" s="17">
        <f t="shared" ref="S38:S65" si="96">J38*C$2/100</f>
        <v>0.26079406999999999</v>
      </c>
      <c r="T38" s="17"/>
      <c r="U38" s="17">
        <f t="shared" ref="U38:U65" si="97">J38-S38+M38</f>
        <v>33.510805930000004</v>
      </c>
      <c r="V38" s="17"/>
      <c r="W38" s="17">
        <f t="shared" ref="W38:W69" si="98">R38-P38-H38</f>
        <v>0.17340000000000089</v>
      </c>
      <c r="X38" s="17">
        <f t="shared" ref="X38:X69" si="99">J38-W38</f>
        <v>3.2716999999999992</v>
      </c>
      <c r="Y38" s="17"/>
      <c r="Z38" s="17"/>
      <c r="AA38" s="17"/>
      <c r="AB38" s="17">
        <v>2.0413000000000001</v>
      </c>
      <c r="AC38" s="17">
        <v>2.0209000000000001</v>
      </c>
      <c r="AD38" s="20">
        <f t="shared" si="91"/>
        <v>-2.0399999999999974E-2</v>
      </c>
      <c r="AE38" s="17">
        <f t="shared" si="92"/>
        <v>0.17340000000000089</v>
      </c>
      <c r="AF38" s="17"/>
      <c r="AG38" s="17">
        <f t="shared" ref="AG38:AG65" si="100">J38-AE38+M38</f>
        <v>33.598200000000006</v>
      </c>
      <c r="AH38" s="17"/>
    </row>
    <row r="39" spans="3:34" x14ac:dyDescent="0.25">
      <c r="C39">
        <v>34</v>
      </c>
      <c r="D39" s="30"/>
      <c r="E39" s="25"/>
      <c r="F39" s="27" t="s">
        <v>45</v>
      </c>
      <c r="G39" s="4">
        <v>1</v>
      </c>
      <c r="H39" s="11">
        <v>10.3405</v>
      </c>
      <c r="I39" s="11">
        <v>14.159800000000001</v>
      </c>
      <c r="J39" s="11">
        <f t="shared" si="6"/>
        <v>3.8193000000000001</v>
      </c>
      <c r="K39" s="11">
        <f t="shared" ref="K39" si="101">AVERAGE(J39:J41)</f>
        <v>3.6057999999999999</v>
      </c>
      <c r="L39" s="11">
        <v>44.373699999999999</v>
      </c>
      <c r="M39" s="11">
        <f t="shared" si="7"/>
        <v>30.213899999999999</v>
      </c>
      <c r="N39" s="11">
        <f t="shared" ref="N39" si="102">AVERAGE(M39:M41)</f>
        <v>30.199166666666667</v>
      </c>
      <c r="O39" s="11">
        <v>47.257599999999996</v>
      </c>
      <c r="P39" s="11">
        <f t="shared" si="94"/>
        <v>2.883899999999997</v>
      </c>
      <c r="Q39" s="11">
        <f t="shared" si="95"/>
        <v>33.744078989999998</v>
      </c>
      <c r="R39" s="11">
        <v>13.404199999999999</v>
      </c>
      <c r="S39" s="11">
        <f t="shared" si="96"/>
        <v>0.28912101000000001</v>
      </c>
      <c r="T39" s="11">
        <f t="shared" ref="T39:V39" si="103">AVERAGE(S39:S41)</f>
        <v>0.27295905999999998</v>
      </c>
      <c r="U39" s="11">
        <f t="shared" si="97"/>
        <v>33.744078989999998</v>
      </c>
      <c r="V39" s="11">
        <f t="shared" si="103"/>
        <v>33.532007606666667</v>
      </c>
      <c r="W39" s="11">
        <f t="shared" si="98"/>
        <v>0.17980000000000196</v>
      </c>
      <c r="X39" s="11">
        <f t="shared" si="99"/>
        <v>3.6394999999999982</v>
      </c>
      <c r="Y39" s="11"/>
      <c r="Z39" s="11"/>
      <c r="AA39" s="11"/>
      <c r="AB39" s="11">
        <v>2.0476000000000001</v>
      </c>
      <c r="AC39" s="11">
        <v>2.0255000000000001</v>
      </c>
      <c r="AD39" s="21">
        <f t="shared" si="91"/>
        <v>-2.2100000000000009E-2</v>
      </c>
      <c r="AE39" s="11">
        <f>W39</f>
        <v>0.17980000000000196</v>
      </c>
      <c r="AF39" s="11">
        <f t="shared" ref="AF39:AH39" si="104">AVERAGE(AE39:AE41)</f>
        <v>0.1773666666666672</v>
      </c>
      <c r="AG39" s="11">
        <f t="shared" si="100"/>
        <v>33.853399999999993</v>
      </c>
      <c r="AH39" s="11">
        <f t="shared" si="104"/>
        <v>33.627599999999994</v>
      </c>
    </row>
    <row r="40" spans="3:34" x14ac:dyDescent="0.25">
      <c r="C40">
        <v>35</v>
      </c>
      <c r="D40" s="30"/>
      <c r="E40" s="25"/>
      <c r="F40" s="27"/>
      <c r="G40" s="4">
        <v>2</v>
      </c>
      <c r="H40" s="11">
        <v>10.343</v>
      </c>
      <c r="I40" s="11">
        <v>13.759499999999999</v>
      </c>
      <c r="J40" s="11">
        <f t="shared" si="6"/>
        <v>3.4164999999999992</v>
      </c>
      <c r="K40" s="11">
        <f t="shared" ref="K40" si="105">STDEV(J39:J41)</f>
        <v>0.20248750578739463</v>
      </c>
      <c r="L40" s="11">
        <v>43.939599999999999</v>
      </c>
      <c r="M40" s="11">
        <f t="shared" si="7"/>
        <v>30.180099999999999</v>
      </c>
      <c r="N40" s="11">
        <f t="shared" ref="N40" si="106">STDEV(M39:M41)</f>
        <v>1.731165310804645E-2</v>
      </c>
      <c r="O40" s="11">
        <v>46.8307</v>
      </c>
      <c r="P40" s="11">
        <f t="shared" si="94"/>
        <v>2.8911000000000016</v>
      </c>
      <c r="Q40" s="11">
        <f t="shared" si="95"/>
        <v>33.337970949999999</v>
      </c>
      <c r="R40" s="11">
        <v>13.391999999999999</v>
      </c>
      <c r="S40" s="11">
        <f t="shared" si="96"/>
        <v>0.25862904999999992</v>
      </c>
      <c r="T40" s="11">
        <f t="shared" ref="T40:V40" si="107">STDEV(S39:S41)</f>
        <v>1.5328304188105785E-2</v>
      </c>
      <c r="U40" s="11">
        <f t="shared" si="97"/>
        <v>33.337970949999999</v>
      </c>
      <c r="V40" s="11">
        <f t="shared" si="107"/>
        <v>0.20365380812205852</v>
      </c>
      <c r="W40" s="11">
        <f t="shared" si="98"/>
        <v>0.15789999999999793</v>
      </c>
      <c r="X40" s="11">
        <f t="shared" si="99"/>
        <v>3.2586000000000013</v>
      </c>
      <c r="Y40" s="11"/>
      <c r="Z40" s="11"/>
      <c r="AA40" s="11"/>
      <c r="AB40" s="11">
        <v>2.0472000000000001</v>
      </c>
      <c r="AC40" s="11">
        <v>2.0295000000000001</v>
      </c>
      <c r="AD40" s="21">
        <f t="shared" si="91"/>
        <v>-1.7700000000000049E-2</v>
      </c>
      <c r="AE40" s="11">
        <f t="shared" si="92"/>
        <v>0.15789999999999793</v>
      </c>
      <c r="AF40" s="11">
        <f t="shared" ref="AF40:AH40" si="108">STDEV(AE39:AE41)</f>
        <v>1.8371263792494163E-2</v>
      </c>
      <c r="AG40" s="11">
        <f t="shared" si="100"/>
        <v>33.438699999999997</v>
      </c>
      <c r="AH40" s="11">
        <f t="shared" si="108"/>
        <v>0.20979806958120259</v>
      </c>
    </row>
    <row r="41" spans="3:34" x14ac:dyDescent="0.25">
      <c r="C41">
        <v>36</v>
      </c>
      <c r="D41" s="30"/>
      <c r="E41" s="25"/>
      <c r="F41" s="27"/>
      <c r="G41" s="4">
        <v>3</v>
      </c>
      <c r="H41" s="11">
        <v>10.4598</v>
      </c>
      <c r="I41" s="11">
        <v>14.041399999999999</v>
      </c>
      <c r="J41" s="11">
        <f t="shared" si="6"/>
        <v>3.5815999999999999</v>
      </c>
      <c r="K41" s="11"/>
      <c r="L41" s="11">
        <v>44.244900000000001</v>
      </c>
      <c r="M41" s="11">
        <f t="shared" si="7"/>
        <v>30.203500000000002</v>
      </c>
      <c r="N41" s="11"/>
      <c r="O41" s="11">
        <v>47.1267</v>
      </c>
      <c r="P41" s="11">
        <f t="shared" si="94"/>
        <v>2.8817999999999984</v>
      </c>
      <c r="Q41" s="11">
        <f t="shared" si="95"/>
        <v>33.513972880000004</v>
      </c>
      <c r="R41" s="11">
        <v>13.536</v>
      </c>
      <c r="S41" s="11">
        <f t="shared" si="96"/>
        <v>0.27112712</v>
      </c>
      <c r="T41" s="11"/>
      <c r="U41" s="11">
        <f t="shared" si="97"/>
        <v>33.513972880000004</v>
      </c>
      <c r="V41" s="11"/>
      <c r="W41" s="11">
        <f t="shared" si="98"/>
        <v>0.19440000000000168</v>
      </c>
      <c r="X41" s="11">
        <f t="shared" si="99"/>
        <v>3.3871999999999982</v>
      </c>
      <c r="Y41" s="11"/>
      <c r="Z41" s="11"/>
      <c r="AA41" s="11"/>
      <c r="AB41" s="11">
        <v>2.0535999999999999</v>
      </c>
      <c r="AC41" s="11">
        <v>2.0354000000000001</v>
      </c>
      <c r="AD41" s="21">
        <f t="shared" si="91"/>
        <v>-1.8199999999999772E-2</v>
      </c>
      <c r="AE41" s="11">
        <f t="shared" si="92"/>
        <v>0.19440000000000168</v>
      </c>
      <c r="AF41" s="11"/>
      <c r="AG41" s="11">
        <f t="shared" si="100"/>
        <v>33.590699999999998</v>
      </c>
      <c r="AH41" s="11"/>
    </row>
    <row r="42" spans="3:34" x14ac:dyDescent="0.25">
      <c r="C42">
        <v>37</v>
      </c>
      <c r="D42" s="30"/>
      <c r="E42" s="25"/>
      <c r="F42" s="26" t="s">
        <v>46</v>
      </c>
      <c r="G42" s="16">
        <v>1</v>
      </c>
      <c r="H42" s="17">
        <v>10.4596</v>
      </c>
      <c r="I42" s="17">
        <v>13.616199999999999</v>
      </c>
      <c r="J42" s="17">
        <f t="shared" si="6"/>
        <v>3.1565999999999992</v>
      </c>
      <c r="K42" s="17">
        <f t="shared" ref="K42" si="109">AVERAGE(J42:J44)</f>
        <v>3.2463666666666664</v>
      </c>
      <c r="L42" s="17">
        <v>43.848199999999999</v>
      </c>
      <c r="M42" s="17">
        <f t="shared" si="7"/>
        <v>30.231999999999999</v>
      </c>
      <c r="N42" s="17">
        <f t="shared" ref="N42" si="110">AVERAGE(M42:M44)</f>
        <v>30.229400000000002</v>
      </c>
      <c r="O42" s="17">
        <v>46.731200000000001</v>
      </c>
      <c r="P42" s="17">
        <f t="shared" si="94"/>
        <v>2.8830000000000027</v>
      </c>
      <c r="Q42" s="17">
        <f t="shared" si="95"/>
        <v>33.149645379999995</v>
      </c>
      <c r="R42" s="17">
        <v>13.511200000000001</v>
      </c>
      <c r="S42" s="17">
        <f t="shared" si="96"/>
        <v>0.23895461999999995</v>
      </c>
      <c r="T42" s="17">
        <f t="shared" ref="T42:V42" si="111">AVERAGE(S42:S44)</f>
        <v>0.24574995666666666</v>
      </c>
      <c r="U42" s="17">
        <f t="shared" si="97"/>
        <v>33.149645379999995</v>
      </c>
      <c r="V42" s="17">
        <f t="shared" si="111"/>
        <v>33.230016710000001</v>
      </c>
      <c r="W42" s="17">
        <f t="shared" si="98"/>
        <v>0.16859999999999786</v>
      </c>
      <c r="X42" s="17">
        <f t="shared" si="99"/>
        <v>2.9880000000000013</v>
      </c>
      <c r="Y42" s="17"/>
      <c r="Z42" s="17"/>
      <c r="AA42" s="17"/>
      <c r="AB42" s="17">
        <v>2.0164</v>
      </c>
      <c r="AC42" s="17">
        <v>2.0038</v>
      </c>
      <c r="AD42" s="20">
        <f t="shared" si="91"/>
        <v>-1.2599999999999945E-2</v>
      </c>
      <c r="AE42" s="17">
        <f t="shared" si="92"/>
        <v>0.16859999999999786</v>
      </c>
      <c r="AF42" s="17">
        <f t="shared" ref="AF42:AH42" si="112">AVERAGE(AE42:AE44)</f>
        <v>0.15673333333333339</v>
      </c>
      <c r="AG42" s="17">
        <f t="shared" si="100"/>
        <v>33.22</v>
      </c>
      <c r="AH42" s="17">
        <f t="shared" si="112"/>
        <v>33.31903333333333</v>
      </c>
    </row>
    <row r="43" spans="3:34" x14ac:dyDescent="0.25">
      <c r="C43">
        <v>38</v>
      </c>
      <c r="D43" s="30"/>
      <c r="E43" s="25"/>
      <c r="F43" s="26"/>
      <c r="G43" s="16">
        <v>2</v>
      </c>
      <c r="H43" s="17">
        <v>10.5014</v>
      </c>
      <c r="I43" s="17">
        <v>13.7</v>
      </c>
      <c r="J43" s="17">
        <f t="shared" si="6"/>
        <v>3.198599999999999</v>
      </c>
      <c r="K43" s="17">
        <f t="shared" ref="K43" si="113">STDEV(J42:J44)</f>
        <v>0.12094446383912549</v>
      </c>
      <c r="L43" s="17">
        <v>43.974200000000003</v>
      </c>
      <c r="M43" s="17">
        <f t="shared" si="7"/>
        <v>30.274200000000004</v>
      </c>
      <c r="N43" s="17">
        <f t="shared" ref="N43" si="114">STDEV(M42:M44)</f>
        <v>4.6154956396903625E-2</v>
      </c>
      <c r="O43" s="17">
        <v>46.8536</v>
      </c>
      <c r="P43" s="17">
        <f t="shared" si="94"/>
        <v>2.8793999999999969</v>
      </c>
      <c r="Q43" s="17">
        <f t="shared" si="95"/>
        <v>33.230665980000005</v>
      </c>
      <c r="R43" s="17">
        <v>13.5517</v>
      </c>
      <c r="S43" s="17">
        <f t="shared" si="96"/>
        <v>0.24213401999999995</v>
      </c>
      <c r="T43" s="17">
        <f t="shared" ref="T43:V43" si="115">STDEV(S42:S44)</f>
        <v>9.1554959126218059E-3</v>
      </c>
      <c r="U43" s="17">
        <f t="shared" si="97"/>
        <v>33.230665980000005</v>
      </c>
      <c r="V43" s="17">
        <f t="shared" si="115"/>
        <v>8.0048669845746226E-2</v>
      </c>
      <c r="W43" s="17">
        <f t="shared" si="98"/>
        <v>0.17090000000000316</v>
      </c>
      <c r="X43" s="17">
        <f t="shared" si="99"/>
        <v>3.0276999999999958</v>
      </c>
      <c r="Y43" s="17"/>
      <c r="Z43" s="17"/>
      <c r="AA43" s="17"/>
      <c r="AB43" s="17">
        <v>2.0102000000000002</v>
      </c>
      <c r="AC43" s="17">
        <v>1.9996</v>
      </c>
      <c r="AD43" s="20">
        <f t="shared" si="91"/>
        <v>-1.0600000000000165E-2</v>
      </c>
      <c r="AE43" s="17">
        <f t="shared" si="92"/>
        <v>0.17090000000000316</v>
      </c>
      <c r="AF43" s="17">
        <f t="shared" ref="AF43:AH43" si="116">STDEV(AE42:AE44)</f>
        <v>2.2574838500715403E-2</v>
      </c>
      <c r="AG43" s="17">
        <f t="shared" si="100"/>
        <v>33.301900000000003</v>
      </c>
      <c r="AH43" s="17">
        <f t="shared" si="116"/>
        <v>0.10861824585829767</v>
      </c>
    </row>
    <row r="44" spans="3:34" x14ac:dyDescent="0.25">
      <c r="C44">
        <v>39</v>
      </c>
      <c r="D44" s="30"/>
      <c r="E44" s="25"/>
      <c r="F44" s="26"/>
      <c r="G44" s="16">
        <v>3</v>
      </c>
      <c r="H44" s="17">
        <v>10.411199999999999</v>
      </c>
      <c r="I44" s="17">
        <v>13.7951</v>
      </c>
      <c r="J44" s="17">
        <f t="shared" si="6"/>
        <v>3.3839000000000006</v>
      </c>
      <c r="K44" s="17"/>
      <c r="L44" s="17">
        <v>43.9771</v>
      </c>
      <c r="M44" s="17">
        <f t="shared" si="7"/>
        <v>30.182000000000002</v>
      </c>
      <c r="N44" s="17"/>
      <c r="O44" s="17">
        <v>46.875700000000002</v>
      </c>
      <c r="P44" s="17">
        <f t="shared" si="94"/>
        <v>2.8986000000000018</v>
      </c>
      <c r="Q44" s="17">
        <f t="shared" si="95"/>
        <v>33.309738770000003</v>
      </c>
      <c r="R44" s="17">
        <v>13.4405</v>
      </c>
      <c r="S44" s="17">
        <f t="shared" si="96"/>
        <v>0.25616123000000007</v>
      </c>
      <c r="T44" s="17"/>
      <c r="U44" s="17">
        <f t="shared" si="97"/>
        <v>33.309738770000003</v>
      </c>
      <c r="V44" s="17"/>
      <c r="W44" s="17">
        <f t="shared" si="98"/>
        <v>0.13069999999999915</v>
      </c>
      <c r="X44" s="17">
        <f t="shared" si="99"/>
        <v>3.2532000000000014</v>
      </c>
      <c r="Y44" s="17"/>
      <c r="Z44" s="17"/>
      <c r="AA44" s="17"/>
      <c r="AB44" s="17">
        <v>1.9872000000000001</v>
      </c>
      <c r="AC44" s="17">
        <v>1.9765999999999999</v>
      </c>
      <c r="AD44" s="20">
        <f t="shared" si="91"/>
        <v>-1.0600000000000165E-2</v>
      </c>
      <c r="AE44" s="17">
        <f>W44</f>
        <v>0.13069999999999915</v>
      </c>
      <c r="AF44" s="17"/>
      <c r="AG44" s="17">
        <f t="shared" si="100"/>
        <v>33.435200000000002</v>
      </c>
      <c r="AH44" s="17"/>
    </row>
    <row r="45" spans="3:34" x14ac:dyDescent="0.25">
      <c r="C45">
        <v>40</v>
      </c>
      <c r="D45" s="30"/>
      <c r="E45" s="25"/>
      <c r="F45" s="27" t="s">
        <v>47</v>
      </c>
      <c r="G45" s="4">
        <v>1</v>
      </c>
      <c r="H45" s="11">
        <v>10.4702</v>
      </c>
      <c r="I45" s="11">
        <v>14.152699999999999</v>
      </c>
      <c r="J45" s="11">
        <f t="shared" si="6"/>
        <v>3.6824999999999992</v>
      </c>
      <c r="K45" s="11">
        <f t="shared" ref="K45" si="117">AVERAGE(J45:J47)</f>
        <v>3.4646666666666666</v>
      </c>
      <c r="L45" s="11">
        <v>43.46</v>
      </c>
      <c r="M45" s="11">
        <f t="shared" si="7"/>
        <v>29.307300000000001</v>
      </c>
      <c r="N45" s="11">
        <f t="shared" ref="N45" si="118">AVERAGE(M45:M47)</f>
        <v>29.981333333333335</v>
      </c>
      <c r="O45" s="11">
        <v>47.417400000000001</v>
      </c>
      <c r="P45" s="11">
        <f t="shared" si="94"/>
        <v>3.9573999999999998</v>
      </c>
      <c r="Q45" s="11">
        <f t="shared" si="95"/>
        <v>32.711034750000003</v>
      </c>
      <c r="R45" s="11">
        <v>13.550800000000001</v>
      </c>
      <c r="S45" s="11">
        <f t="shared" si="96"/>
        <v>0.27876524999999996</v>
      </c>
      <c r="T45" s="11">
        <f t="shared" ref="T45:V45" si="119">AVERAGE(S45:S47)</f>
        <v>0.26227526666666667</v>
      </c>
      <c r="U45" s="11">
        <f t="shared" si="97"/>
        <v>32.711034750000003</v>
      </c>
      <c r="V45" s="11">
        <f t="shared" si="119"/>
        <v>33.183724733333335</v>
      </c>
      <c r="W45" s="21">
        <f t="shared" si="98"/>
        <v>-0.87679999999999936</v>
      </c>
      <c r="X45" s="11">
        <f t="shared" si="99"/>
        <v>4.5592999999999986</v>
      </c>
      <c r="Y45" s="11"/>
      <c r="Z45" s="11"/>
      <c r="AA45" s="11"/>
      <c r="AB45" s="11">
        <v>2.0432000000000001</v>
      </c>
      <c r="AC45" s="11">
        <v>2.0409000000000002</v>
      </c>
      <c r="AD45" s="11">
        <f t="shared" si="91"/>
        <v>-2.2999999999999687E-3</v>
      </c>
      <c r="AE45" s="13">
        <v>0</v>
      </c>
      <c r="AF45" s="11">
        <f t="shared" ref="AF45:AH45" si="120">AVERAGE(AE45:AE47)</f>
        <v>7.8933333333334119E-2</v>
      </c>
      <c r="AG45" s="11">
        <f t="shared" si="100"/>
        <v>32.989800000000002</v>
      </c>
      <c r="AH45" s="11">
        <f t="shared" si="120"/>
        <v>33.367066666666666</v>
      </c>
    </row>
    <row r="46" spans="3:34" x14ac:dyDescent="0.25">
      <c r="C46">
        <v>41</v>
      </c>
      <c r="D46" s="30"/>
      <c r="E46" s="25"/>
      <c r="F46" s="27"/>
      <c r="G46" s="4">
        <v>2</v>
      </c>
      <c r="H46" s="11">
        <v>10.5024</v>
      </c>
      <c r="I46" s="11">
        <v>13.8499</v>
      </c>
      <c r="J46" s="11">
        <f t="shared" si="6"/>
        <v>3.3475000000000001</v>
      </c>
      <c r="K46" s="11">
        <f t="shared" ref="K46" si="121">STDEV(J45:J47)</f>
        <v>0.18882950864028925</v>
      </c>
      <c r="L46" s="11">
        <v>44.277299999999997</v>
      </c>
      <c r="M46" s="11">
        <f t="shared" si="7"/>
        <v>30.427399999999999</v>
      </c>
      <c r="N46" s="11">
        <f t="shared" ref="N46" si="122">STDEV(M45:M47)</f>
        <v>0.59382876600357815</v>
      </c>
      <c r="O46" s="11">
        <v>47.171100000000003</v>
      </c>
      <c r="P46" s="11">
        <f t="shared" si="94"/>
        <v>2.8938000000000059</v>
      </c>
      <c r="Q46" s="11">
        <f t="shared" si="95"/>
        <v>33.521494249999996</v>
      </c>
      <c r="R46" s="11">
        <v>13.624000000000001</v>
      </c>
      <c r="S46" s="11">
        <f t="shared" si="96"/>
        <v>0.25340574999999999</v>
      </c>
      <c r="T46" s="11">
        <f t="shared" ref="T46:V46" si="123">STDEV(S45:S47)</f>
        <v>1.4294393804069914E-2</v>
      </c>
      <c r="U46" s="11">
        <f t="shared" si="97"/>
        <v>33.521494249999996</v>
      </c>
      <c r="V46" s="11">
        <f t="shared" si="123"/>
        <v>0.42173901826748722</v>
      </c>
      <c r="W46" s="11">
        <f t="shared" si="98"/>
        <v>0.2277999999999949</v>
      </c>
      <c r="X46" s="11">
        <f t="shared" si="99"/>
        <v>3.1197000000000052</v>
      </c>
      <c r="Y46" s="11"/>
      <c r="Z46" s="11"/>
      <c r="AA46" s="11"/>
      <c r="AB46" s="11">
        <v>2.0110000000000001</v>
      </c>
      <c r="AC46" s="11">
        <v>2.0110999999999999</v>
      </c>
      <c r="AD46" s="11">
        <f t="shared" si="91"/>
        <v>9.9999999999766942E-5</v>
      </c>
      <c r="AE46" s="11">
        <f>W46</f>
        <v>0.2277999999999949</v>
      </c>
      <c r="AF46" s="11">
        <f t="shared" ref="AF46:AH46" si="124">STDEV(AE45:AE47)</f>
        <v>0.12900082687072997</v>
      </c>
      <c r="AG46" s="11">
        <f t="shared" si="100"/>
        <v>33.5471</v>
      </c>
      <c r="AH46" s="11">
        <f t="shared" si="124"/>
        <v>0.32683568246648292</v>
      </c>
    </row>
    <row r="47" spans="3:34" x14ac:dyDescent="0.25">
      <c r="C47">
        <v>42</v>
      </c>
      <c r="D47" s="30"/>
      <c r="E47" s="25"/>
      <c r="F47" s="27"/>
      <c r="G47" s="4">
        <v>3</v>
      </c>
      <c r="H47" s="11">
        <v>10.503399999999999</v>
      </c>
      <c r="I47" s="11">
        <v>13.8674</v>
      </c>
      <c r="J47" s="11">
        <f t="shared" si="6"/>
        <v>3.3640000000000008</v>
      </c>
      <c r="K47" s="11"/>
      <c r="L47" s="11">
        <v>44.076700000000002</v>
      </c>
      <c r="M47" s="11">
        <f t="shared" si="7"/>
        <v>30.209300000000002</v>
      </c>
      <c r="N47" s="11"/>
      <c r="O47" s="11">
        <v>47.149299999999997</v>
      </c>
      <c r="P47" s="11">
        <f t="shared" si="94"/>
        <v>3.0725999999999942</v>
      </c>
      <c r="Q47" s="11">
        <f t="shared" si="95"/>
        <v>33.318645200000006</v>
      </c>
      <c r="R47" s="11">
        <v>13.588100000000001</v>
      </c>
      <c r="S47" s="11">
        <f t="shared" si="96"/>
        <v>0.25465480000000007</v>
      </c>
      <c r="T47" s="11"/>
      <c r="U47" s="11">
        <f t="shared" si="97"/>
        <v>33.318645200000006</v>
      </c>
      <c r="V47" s="11"/>
      <c r="W47" s="11">
        <f t="shared" si="98"/>
        <v>1.2100000000007327E-2</v>
      </c>
      <c r="X47" s="11">
        <f t="shared" si="99"/>
        <v>3.3518999999999934</v>
      </c>
      <c r="Y47" s="11"/>
      <c r="Z47" s="11"/>
      <c r="AA47" s="11"/>
      <c r="AB47" s="11">
        <v>2.0036999999999998</v>
      </c>
      <c r="AC47" s="11">
        <v>2.0005999999999999</v>
      </c>
      <c r="AD47" s="11">
        <f t="shared" si="91"/>
        <v>-3.0999999999998806E-3</v>
      </c>
      <c r="AE47" s="11">
        <f t="shared" ref="AE47:AE65" si="125">W47+AD47</f>
        <v>9.0000000000074465E-3</v>
      </c>
      <c r="AF47" s="11"/>
      <c r="AG47" s="11">
        <f t="shared" si="100"/>
        <v>33.564299999999996</v>
      </c>
      <c r="AH47" s="11"/>
    </row>
    <row r="48" spans="3:34" x14ac:dyDescent="0.25">
      <c r="C48">
        <v>43</v>
      </c>
      <c r="D48" s="30"/>
      <c r="E48" s="25"/>
      <c r="F48" s="26" t="s">
        <v>105</v>
      </c>
      <c r="G48" s="16">
        <v>1</v>
      </c>
      <c r="H48" s="17">
        <v>10.5113</v>
      </c>
      <c r="I48" s="17">
        <v>14.0611</v>
      </c>
      <c r="J48" s="17">
        <f t="shared" si="6"/>
        <v>3.5497999999999994</v>
      </c>
      <c r="K48" s="17">
        <f t="shared" ref="K48" si="126">AVERAGE(J48:J50)</f>
        <v>3.4457666666666658</v>
      </c>
      <c r="L48" s="17">
        <v>44.178400000000003</v>
      </c>
      <c r="M48" s="17">
        <f t="shared" si="7"/>
        <v>30.117300000000004</v>
      </c>
      <c r="N48" s="17">
        <f t="shared" ref="N48" si="127">AVERAGE(M48:M50)</f>
        <v>30.109966666666669</v>
      </c>
      <c r="O48" s="17">
        <v>47.071100000000001</v>
      </c>
      <c r="P48" s="17">
        <f t="shared" si="94"/>
        <v>2.8926999999999978</v>
      </c>
      <c r="Q48" s="17">
        <f t="shared" si="95"/>
        <v>33.39838014</v>
      </c>
      <c r="R48" s="17">
        <v>13.57</v>
      </c>
      <c r="S48" s="17">
        <f t="shared" si="96"/>
        <v>0.26871985999999998</v>
      </c>
      <c r="T48" s="17">
        <f t="shared" ref="T48:V48" si="128">AVERAGE(S48:S50)</f>
        <v>0.26084453666666663</v>
      </c>
      <c r="U48" s="17">
        <f t="shared" si="97"/>
        <v>33.39838014</v>
      </c>
      <c r="V48" s="17">
        <f t="shared" si="128"/>
        <v>33.294888796666669</v>
      </c>
      <c r="W48" s="17">
        <f t="shared" si="98"/>
        <v>0.16600000000000215</v>
      </c>
      <c r="X48" s="17">
        <f t="shared" si="99"/>
        <v>3.3837999999999973</v>
      </c>
      <c r="Y48" s="17"/>
      <c r="Z48" s="17"/>
      <c r="AA48" s="17"/>
      <c r="AB48" s="17">
        <v>2.0276000000000001</v>
      </c>
      <c r="AC48" s="17">
        <v>2.0142000000000002</v>
      </c>
      <c r="AD48" s="20">
        <f t="shared" si="91"/>
        <v>-1.3399999999999856E-2</v>
      </c>
      <c r="AE48" s="17">
        <f>W48</f>
        <v>0.16600000000000215</v>
      </c>
      <c r="AF48" s="17">
        <f t="shared" ref="AF48:AH48" si="129">AVERAGE(AE48:AE50)</f>
        <v>0.13216666666666713</v>
      </c>
      <c r="AG48" s="17">
        <f t="shared" si="100"/>
        <v>33.501100000000001</v>
      </c>
      <c r="AH48" s="17">
        <f t="shared" si="129"/>
        <v>33.423566666666673</v>
      </c>
    </row>
    <row r="49" spans="2:34" x14ac:dyDescent="0.25">
      <c r="C49">
        <v>44</v>
      </c>
      <c r="D49" s="30"/>
      <c r="E49" s="25"/>
      <c r="F49" s="26"/>
      <c r="G49" s="16">
        <v>2</v>
      </c>
      <c r="H49" s="17">
        <v>10.498100000000001</v>
      </c>
      <c r="I49" s="17">
        <v>13.543699999999999</v>
      </c>
      <c r="J49" s="17">
        <f t="shared" si="6"/>
        <v>3.0455999999999985</v>
      </c>
      <c r="K49" s="17">
        <f t="shared" ref="K49" si="130">STDEV(J48:J50)</f>
        <v>0.35961871938670498</v>
      </c>
      <c r="L49" s="17">
        <v>43.719700000000003</v>
      </c>
      <c r="M49" s="17">
        <f t="shared" si="7"/>
        <v>30.176000000000002</v>
      </c>
      <c r="N49" s="17">
        <f t="shared" ref="N49" si="131">STDEV(M48:M50)</f>
        <v>6.9988737189159447E-2</v>
      </c>
      <c r="O49" s="17">
        <v>46.609900000000003</v>
      </c>
      <c r="P49" s="17">
        <f t="shared" si="94"/>
        <v>2.8902000000000001</v>
      </c>
      <c r="Q49" s="17">
        <f t="shared" si="95"/>
        <v>32.991048079999999</v>
      </c>
      <c r="R49" s="17">
        <v>13.507</v>
      </c>
      <c r="S49" s="17">
        <f t="shared" si="96"/>
        <v>0.23055191999999991</v>
      </c>
      <c r="T49" s="17">
        <f t="shared" ref="T49:V49" si="132">STDEV(S48:S50)</f>
        <v>2.7223137057573576E-2</v>
      </c>
      <c r="U49" s="17">
        <f t="shared" si="97"/>
        <v>32.991048079999999</v>
      </c>
      <c r="V49" s="17">
        <f t="shared" si="132"/>
        <v>0.26755327567095105</v>
      </c>
      <c r="W49" s="17">
        <f t="shared" si="98"/>
        <v>0.1186999999999987</v>
      </c>
      <c r="X49" s="17">
        <f t="shared" si="99"/>
        <v>2.9268999999999998</v>
      </c>
      <c r="Y49" s="17"/>
      <c r="Z49" s="17"/>
      <c r="AA49" s="17"/>
      <c r="AB49" s="17">
        <v>2.0173000000000001</v>
      </c>
      <c r="AC49" s="17">
        <v>2.0034999999999998</v>
      </c>
      <c r="AD49" s="20">
        <f t="shared" si="91"/>
        <v>-1.3800000000000257E-2</v>
      </c>
      <c r="AE49" s="17">
        <f t="shared" ref="AE49:AE50" si="133">W49</f>
        <v>0.1186999999999987</v>
      </c>
      <c r="AF49" s="17">
        <f t="shared" ref="AF49:AH49" si="134">STDEV(AE48:AE50)</f>
        <v>2.9502937706835427E-2</v>
      </c>
      <c r="AG49" s="17">
        <f t="shared" si="100"/>
        <v>33.102900000000005</v>
      </c>
      <c r="AH49" s="17">
        <f t="shared" si="134"/>
        <v>0.28978642710336372</v>
      </c>
    </row>
    <row r="50" spans="2:34" x14ac:dyDescent="0.25">
      <c r="C50">
        <v>45</v>
      </c>
      <c r="D50" s="30"/>
      <c r="E50" s="25"/>
      <c r="F50" s="26"/>
      <c r="G50" s="16">
        <v>3</v>
      </c>
      <c r="H50" s="17">
        <v>10.4442</v>
      </c>
      <c r="I50" s="17">
        <v>14.1861</v>
      </c>
      <c r="J50" s="17">
        <f t="shared" si="6"/>
        <v>3.7418999999999993</v>
      </c>
      <c r="K50" s="17"/>
      <c r="L50" s="17">
        <v>44.222700000000003</v>
      </c>
      <c r="M50" s="17">
        <f t="shared" si="7"/>
        <v>30.036600000000004</v>
      </c>
      <c r="N50" s="17"/>
      <c r="O50" s="17">
        <v>47.157200000000003</v>
      </c>
      <c r="P50" s="17">
        <f t="shared" si="94"/>
        <v>2.9344999999999999</v>
      </c>
      <c r="Q50" s="17">
        <f t="shared" si="95"/>
        <v>33.49523817</v>
      </c>
      <c r="R50" s="17">
        <v>13.490500000000001</v>
      </c>
      <c r="S50" s="17">
        <f t="shared" si="96"/>
        <v>0.28326182999999999</v>
      </c>
      <c r="T50" s="17"/>
      <c r="U50" s="17">
        <f t="shared" si="97"/>
        <v>33.49523817</v>
      </c>
      <c r="V50" s="17"/>
      <c r="W50" s="17">
        <f t="shared" si="98"/>
        <v>0.11180000000000057</v>
      </c>
      <c r="X50" s="17">
        <f t="shared" si="99"/>
        <v>3.6300999999999988</v>
      </c>
      <c r="Y50" s="17"/>
      <c r="Z50" s="17"/>
      <c r="AA50" s="17"/>
      <c r="AB50" s="17">
        <v>2.0047000000000001</v>
      </c>
      <c r="AC50" s="17">
        <v>1.9944</v>
      </c>
      <c r="AD50" s="20">
        <f t="shared" si="91"/>
        <v>-1.0300000000000198E-2</v>
      </c>
      <c r="AE50" s="17">
        <f t="shared" si="133"/>
        <v>0.11180000000000057</v>
      </c>
      <c r="AF50" s="17"/>
      <c r="AG50" s="17">
        <f t="shared" si="100"/>
        <v>33.666700000000006</v>
      </c>
      <c r="AH50" s="17"/>
    </row>
    <row r="51" spans="2:34" x14ac:dyDescent="0.25">
      <c r="B51" t="s">
        <v>49</v>
      </c>
      <c r="C51">
        <v>46</v>
      </c>
      <c r="D51" s="30"/>
      <c r="E51">
        <v>96</v>
      </c>
      <c r="F51" s="27" t="s">
        <v>104</v>
      </c>
      <c r="G51" s="4">
        <v>1</v>
      </c>
      <c r="H51" s="11">
        <v>10.460900000000001</v>
      </c>
      <c r="I51" s="11">
        <v>13.6112</v>
      </c>
      <c r="J51" s="11">
        <f t="shared" si="6"/>
        <v>3.1502999999999997</v>
      </c>
      <c r="K51" s="11">
        <f t="shared" ref="K51" si="135">AVERAGE(J51:J53)</f>
        <v>3.3131999999999997</v>
      </c>
      <c r="L51" s="11">
        <v>43.871600000000001</v>
      </c>
      <c r="M51" s="11">
        <f t="shared" si="7"/>
        <v>30.260400000000001</v>
      </c>
      <c r="N51" s="11">
        <f t="shared" ref="N51" si="136">AVERAGE(M51:M53)</f>
        <v>30.189499999999999</v>
      </c>
      <c r="O51" s="11">
        <v>46.756599999999999</v>
      </c>
      <c r="P51" s="11">
        <f t="shared" si="94"/>
        <v>2.884999999999998</v>
      </c>
      <c r="Q51" s="11">
        <f t="shared" si="95"/>
        <v>33.172222290000001</v>
      </c>
      <c r="R51" s="11">
        <v>13.5139</v>
      </c>
      <c r="S51" s="11">
        <f t="shared" si="96"/>
        <v>0.23847770999999998</v>
      </c>
      <c r="T51" s="11">
        <f t="shared" ref="T51:V51" si="137">AVERAGE(S51:S53)</f>
        <v>0.25080923999999999</v>
      </c>
      <c r="U51" s="11">
        <f t="shared" si="97"/>
        <v>33.172222290000001</v>
      </c>
      <c r="V51" s="11">
        <f t="shared" si="137"/>
        <v>33.251890760000002</v>
      </c>
      <c r="W51" s="11">
        <f t="shared" si="98"/>
        <v>0.16800000000000104</v>
      </c>
      <c r="X51" s="11">
        <f t="shared" si="99"/>
        <v>2.9822999999999986</v>
      </c>
      <c r="Y51" s="11"/>
      <c r="Z51" s="11"/>
      <c r="AA51" s="11"/>
      <c r="AB51" s="11">
        <v>2.0287000000000002</v>
      </c>
      <c r="AC51" s="11">
        <v>2.0400999999999998</v>
      </c>
      <c r="AD51" s="11">
        <f t="shared" si="91"/>
        <v>1.1399999999999633E-2</v>
      </c>
      <c r="AE51" s="11">
        <f t="shared" si="125"/>
        <v>0.17940000000000067</v>
      </c>
      <c r="AF51" s="11">
        <f t="shared" ref="AF51:AH51" si="138">AVERAGE(AE51:AE53)</f>
        <v>0.16050000000000283</v>
      </c>
      <c r="AG51" s="11">
        <f t="shared" si="100"/>
        <v>33.231299999999997</v>
      </c>
      <c r="AH51" s="11">
        <f t="shared" si="138"/>
        <v>33.342199999999998</v>
      </c>
    </row>
    <row r="52" spans="2:34" x14ac:dyDescent="0.25">
      <c r="C52">
        <v>47</v>
      </c>
      <c r="D52" s="30"/>
      <c r="E52" s="25" t="s">
        <v>50</v>
      </c>
      <c r="F52" s="27"/>
      <c r="G52" s="4">
        <v>2</v>
      </c>
      <c r="H52" s="11">
        <v>10.429500000000001</v>
      </c>
      <c r="I52" s="11">
        <v>13.7044</v>
      </c>
      <c r="J52" s="11">
        <f t="shared" si="6"/>
        <v>3.2748999999999988</v>
      </c>
      <c r="K52" s="11">
        <f t="shared" ref="K52" si="139">STDEV(J51:J53)</f>
        <v>0.18504693999091187</v>
      </c>
      <c r="L52" s="11">
        <v>43.875100000000003</v>
      </c>
      <c r="M52" s="11">
        <f t="shared" si="7"/>
        <v>30.170700000000004</v>
      </c>
      <c r="N52" s="11">
        <f t="shared" ref="N52" si="140">STDEV(M51:M53)</f>
        <v>6.3618629347069522E-2</v>
      </c>
      <c r="O52" s="11">
        <v>46.780799999999999</v>
      </c>
      <c r="P52" s="11">
        <f t="shared" si="94"/>
        <v>2.905699999999996</v>
      </c>
      <c r="Q52" s="11">
        <f t="shared" si="95"/>
        <v>33.19769007</v>
      </c>
      <c r="R52" s="11">
        <v>13.465400000000001</v>
      </c>
      <c r="S52" s="11">
        <f t="shared" si="96"/>
        <v>0.24790992999999995</v>
      </c>
      <c r="T52" s="11">
        <f t="shared" ref="T52:V52" si="141">STDEV(S51:S53)</f>
        <v>1.400805335731202E-2</v>
      </c>
      <c r="U52" s="11">
        <f t="shared" si="97"/>
        <v>33.19769007</v>
      </c>
      <c r="V52" s="11">
        <f t="shared" si="141"/>
        <v>0.11663132492543309</v>
      </c>
      <c r="W52" s="11">
        <f t="shared" si="98"/>
        <v>0.13020000000000387</v>
      </c>
      <c r="X52" s="11">
        <f t="shared" si="99"/>
        <v>3.1446999999999949</v>
      </c>
      <c r="Y52" s="11"/>
      <c r="Z52" s="11"/>
      <c r="AA52" s="11"/>
      <c r="AB52" s="11">
        <v>2.0392000000000001</v>
      </c>
      <c r="AC52" s="11">
        <v>2.0514999999999999</v>
      </c>
      <c r="AD52" s="11">
        <f t="shared" si="91"/>
        <v>1.2299999999999756E-2</v>
      </c>
      <c r="AE52" s="11">
        <f t="shared" si="125"/>
        <v>0.14250000000000362</v>
      </c>
      <c r="AF52" s="11">
        <f t="shared" ref="AF52:AH52" si="142">STDEV(AE51:AE53)</f>
        <v>1.8466456075813348E-2</v>
      </c>
      <c r="AG52" s="11">
        <f t="shared" si="100"/>
        <v>33.303100000000001</v>
      </c>
      <c r="AH52" s="11">
        <f t="shared" si="142"/>
        <v>0.1347731798244732</v>
      </c>
    </row>
    <row r="53" spans="2:34" x14ac:dyDescent="0.25">
      <c r="C53">
        <v>48</v>
      </c>
      <c r="D53" s="30"/>
      <c r="E53" s="25"/>
      <c r="F53" s="27"/>
      <c r="G53" s="4">
        <v>3</v>
      </c>
      <c r="H53" s="11">
        <v>10.517799999999999</v>
      </c>
      <c r="I53" s="11">
        <v>14.0322</v>
      </c>
      <c r="J53" s="11">
        <f t="shared" si="6"/>
        <v>3.5144000000000002</v>
      </c>
      <c r="K53" s="11"/>
      <c r="L53" s="11">
        <v>44.169600000000003</v>
      </c>
      <c r="M53" s="11">
        <f t="shared" si="7"/>
        <v>30.137400000000003</v>
      </c>
      <c r="N53" s="11"/>
      <c r="O53" s="11">
        <v>47.095199999999998</v>
      </c>
      <c r="P53" s="11">
        <f t="shared" si="94"/>
        <v>2.9255999999999958</v>
      </c>
      <c r="Q53" s="11">
        <f t="shared" si="95"/>
        <v>33.385759920000005</v>
      </c>
      <c r="R53" s="11">
        <v>13.588699999999999</v>
      </c>
      <c r="S53" s="11">
        <f t="shared" si="96"/>
        <v>0.26604008000000001</v>
      </c>
      <c r="T53" s="11"/>
      <c r="U53" s="11">
        <f t="shared" si="97"/>
        <v>33.385759920000005</v>
      </c>
      <c r="V53" s="11"/>
      <c r="W53" s="11">
        <f t="shared" si="98"/>
        <v>0.1453000000000042</v>
      </c>
      <c r="X53" s="11">
        <f t="shared" si="99"/>
        <v>3.369099999999996</v>
      </c>
      <c r="Y53" s="11"/>
      <c r="Z53" s="11"/>
      <c r="AA53" s="11"/>
      <c r="AB53" s="11">
        <v>2.0142000000000002</v>
      </c>
      <c r="AC53" s="11">
        <v>2.0285000000000002</v>
      </c>
      <c r="AD53" s="11">
        <f t="shared" si="91"/>
        <v>1.4299999999999979E-2</v>
      </c>
      <c r="AE53" s="11">
        <f t="shared" si="125"/>
        <v>0.15960000000000418</v>
      </c>
      <c r="AF53" s="11"/>
      <c r="AG53" s="11">
        <f t="shared" si="100"/>
        <v>33.492199999999997</v>
      </c>
      <c r="AH53" s="11"/>
    </row>
    <row r="54" spans="2:34" x14ac:dyDescent="0.25">
      <c r="C54">
        <v>49</v>
      </c>
      <c r="D54" s="30"/>
      <c r="E54" s="25"/>
      <c r="F54" s="26" t="s">
        <v>45</v>
      </c>
      <c r="G54" s="16">
        <v>1</v>
      </c>
      <c r="H54" s="17">
        <v>10.4087</v>
      </c>
      <c r="I54" s="17">
        <v>14.0768</v>
      </c>
      <c r="J54" s="17">
        <f t="shared" si="6"/>
        <v>3.6681000000000008</v>
      </c>
      <c r="K54" s="17">
        <f t="shared" ref="K54" si="143">AVERAGE(J54:J56)</f>
        <v>3.4958666666666667</v>
      </c>
      <c r="L54" s="17">
        <v>44.277000000000001</v>
      </c>
      <c r="M54" s="17">
        <f t="shared" si="7"/>
        <v>30.200200000000002</v>
      </c>
      <c r="N54" s="17">
        <f t="shared" ref="N54" si="144">AVERAGE(M54:M56)</f>
        <v>30.184733333333337</v>
      </c>
      <c r="O54" s="17">
        <v>47.171700000000001</v>
      </c>
      <c r="P54" s="17">
        <f t="shared" si="94"/>
        <v>2.8947000000000003</v>
      </c>
      <c r="Q54" s="17">
        <f t="shared" si="95"/>
        <v>33.590624830000003</v>
      </c>
      <c r="R54" s="17">
        <v>13.513400000000001</v>
      </c>
      <c r="S54" s="17">
        <f t="shared" si="96"/>
        <v>0.27767517000000008</v>
      </c>
      <c r="T54" s="17">
        <f t="shared" ref="T54:V54" si="145">AVERAGE(S54:S56)</f>
        <v>0.26463710666666668</v>
      </c>
      <c r="U54" s="17">
        <f t="shared" si="97"/>
        <v>33.590624830000003</v>
      </c>
      <c r="V54" s="17">
        <f t="shared" si="145"/>
        <v>33.415962893333337</v>
      </c>
      <c r="W54" s="17">
        <f t="shared" si="98"/>
        <v>0.21000000000000085</v>
      </c>
      <c r="X54" s="17">
        <f t="shared" si="99"/>
        <v>3.4581</v>
      </c>
      <c r="Y54" s="17"/>
      <c r="Z54" s="17"/>
      <c r="AA54" s="17"/>
      <c r="AB54" s="17">
        <v>2.0249999999999999</v>
      </c>
      <c r="AC54" s="17">
        <v>2.0396999999999998</v>
      </c>
      <c r="AD54" s="17">
        <f t="shared" si="91"/>
        <v>1.4699999999999935E-2</v>
      </c>
      <c r="AE54" s="17">
        <f t="shared" si="125"/>
        <v>0.22470000000000079</v>
      </c>
      <c r="AF54" s="17">
        <f t="shared" ref="AF54:AH54" si="146">AVERAGE(AE54:AE56)</f>
        <v>0.20720000000000036</v>
      </c>
      <c r="AG54" s="17">
        <f t="shared" si="100"/>
        <v>33.643599999999999</v>
      </c>
      <c r="AH54" s="17">
        <f t="shared" si="146"/>
        <v>33.473399999999998</v>
      </c>
    </row>
    <row r="55" spans="2:34" x14ac:dyDescent="0.25">
      <c r="C55">
        <v>50</v>
      </c>
      <c r="D55" s="30"/>
      <c r="E55" s="25"/>
      <c r="F55" s="26"/>
      <c r="G55" s="16">
        <v>2</v>
      </c>
      <c r="H55" s="17">
        <v>10.6747</v>
      </c>
      <c r="I55" s="17">
        <v>14.122999999999999</v>
      </c>
      <c r="J55" s="17">
        <f t="shared" si="6"/>
        <v>3.4482999999999997</v>
      </c>
      <c r="K55" s="17">
        <f t="shared" ref="K55" si="147">STDEV(J54:J56)</f>
        <v>0.15405954476543635</v>
      </c>
      <c r="L55" s="17">
        <v>44.3247</v>
      </c>
      <c r="M55" s="17">
        <f t="shared" si="7"/>
        <v>30.201700000000002</v>
      </c>
      <c r="N55" s="17">
        <f t="shared" ref="N55" si="148">STDEV(M54:M56)</f>
        <v>2.809810195250563E-2</v>
      </c>
      <c r="O55" s="17">
        <v>47.201900000000002</v>
      </c>
      <c r="P55" s="17">
        <f t="shared" si="94"/>
        <v>2.877200000000002</v>
      </c>
      <c r="Q55" s="17">
        <f t="shared" si="95"/>
        <v>33.388963690000004</v>
      </c>
      <c r="R55" s="17">
        <v>13.758599999999999</v>
      </c>
      <c r="S55" s="17">
        <f t="shared" si="96"/>
        <v>0.26103630999999999</v>
      </c>
      <c r="T55" s="17">
        <f t="shared" ref="T55:V55" si="149">STDEV(S54:S56)</f>
        <v>1.1662307538743536E-2</v>
      </c>
      <c r="U55" s="17">
        <f t="shared" si="97"/>
        <v>33.388963690000004</v>
      </c>
      <c r="V55" s="17">
        <f t="shared" si="149"/>
        <v>0.16284967288308647</v>
      </c>
      <c r="W55" s="17">
        <f t="shared" si="98"/>
        <v>0.20669999999999789</v>
      </c>
      <c r="X55" s="17">
        <f t="shared" si="99"/>
        <v>3.2416000000000018</v>
      </c>
      <c r="Y55" s="17"/>
      <c r="Z55" s="17"/>
      <c r="AA55" s="17"/>
      <c r="AB55" s="17">
        <v>2.0347</v>
      </c>
      <c r="AC55" s="17">
        <v>2.0488</v>
      </c>
      <c r="AD55" s="17">
        <f t="shared" si="91"/>
        <v>1.4100000000000001E-2</v>
      </c>
      <c r="AE55" s="17">
        <f t="shared" si="125"/>
        <v>0.22079999999999789</v>
      </c>
      <c r="AF55" s="17">
        <f t="shared" ref="AF55:AH55" si="150">STDEV(AE54:AE56)</f>
        <v>2.700388860886381E-2</v>
      </c>
      <c r="AG55" s="17">
        <f t="shared" si="100"/>
        <v>33.429200000000002</v>
      </c>
      <c r="AH55" s="17">
        <f t="shared" si="150"/>
        <v>0.15296679378217928</v>
      </c>
    </row>
    <row r="56" spans="2:34" x14ac:dyDescent="0.25">
      <c r="C56">
        <v>51</v>
      </c>
      <c r="D56" s="30"/>
      <c r="E56" s="25"/>
      <c r="F56" s="26"/>
      <c r="G56" s="16">
        <v>3</v>
      </c>
      <c r="H56" s="17">
        <v>10.4412</v>
      </c>
      <c r="I56" s="17">
        <v>13.8124</v>
      </c>
      <c r="J56" s="17">
        <f t="shared" si="6"/>
        <v>3.3712</v>
      </c>
      <c r="K56" s="17"/>
      <c r="L56" s="17">
        <v>43.964700000000001</v>
      </c>
      <c r="M56" s="17">
        <f t="shared" si="7"/>
        <v>30.1523</v>
      </c>
      <c r="N56" s="17"/>
      <c r="O56" s="17">
        <v>46.887999999999998</v>
      </c>
      <c r="P56" s="17">
        <f t="shared" si="94"/>
        <v>2.9232999999999976</v>
      </c>
      <c r="Q56" s="17">
        <f t="shared" si="95"/>
        <v>33.268300160000003</v>
      </c>
      <c r="R56" s="17">
        <v>13.5251</v>
      </c>
      <c r="S56" s="17">
        <f t="shared" si="96"/>
        <v>0.25519984000000001</v>
      </c>
      <c r="T56" s="17"/>
      <c r="U56" s="17">
        <f t="shared" si="97"/>
        <v>33.268300160000003</v>
      </c>
      <c r="V56" s="17"/>
      <c r="W56" s="17">
        <f t="shared" si="98"/>
        <v>0.1606000000000023</v>
      </c>
      <c r="X56" s="17">
        <f t="shared" si="99"/>
        <v>3.2105999999999977</v>
      </c>
      <c r="Y56" s="17"/>
      <c r="Z56" s="17"/>
      <c r="AA56" s="17"/>
      <c r="AB56" s="17">
        <v>1.994</v>
      </c>
      <c r="AC56" s="17">
        <v>2.0095000000000001</v>
      </c>
      <c r="AD56" s="17">
        <f t="shared" si="91"/>
        <v>1.5500000000000069E-2</v>
      </c>
      <c r="AE56" s="17">
        <f t="shared" si="125"/>
        <v>0.17610000000000237</v>
      </c>
      <c r="AF56" s="17"/>
      <c r="AG56" s="17">
        <f t="shared" si="100"/>
        <v>33.3474</v>
      </c>
      <c r="AH56" s="17"/>
    </row>
    <row r="57" spans="2:34" x14ac:dyDescent="0.25">
      <c r="C57">
        <v>52</v>
      </c>
      <c r="D57" s="30"/>
      <c r="E57" s="25"/>
      <c r="F57" s="27" t="s">
        <v>46</v>
      </c>
      <c r="G57" s="4">
        <v>1</v>
      </c>
      <c r="H57" s="11">
        <v>10.517300000000001</v>
      </c>
      <c r="I57" s="11">
        <v>13.5106</v>
      </c>
      <c r="J57" s="11">
        <f t="shared" si="6"/>
        <v>2.9932999999999996</v>
      </c>
      <c r="K57" s="11">
        <f t="shared" ref="K57" si="151">AVERAGE(J57:J59)</f>
        <v>3.3154666666666661</v>
      </c>
      <c r="L57" s="11">
        <v>43.756799999999998</v>
      </c>
      <c r="M57" s="11">
        <f t="shared" si="7"/>
        <v>30.246199999999998</v>
      </c>
      <c r="N57" s="11">
        <f t="shared" ref="N57" si="152">AVERAGE(M57:M59)</f>
        <v>30.230466666666668</v>
      </c>
      <c r="O57" s="11">
        <v>46.642200000000003</v>
      </c>
      <c r="P57" s="11">
        <f t="shared" si="94"/>
        <v>2.8854000000000042</v>
      </c>
      <c r="Q57" s="11">
        <f t="shared" si="95"/>
        <v>33.01290719</v>
      </c>
      <c r="R57" s="11">
        <v>13.563499999999999</v>
      </c>
      <c r="S57" s="11">
        <f t="shared" si="96"/>
        <v>0.22659280999999998</v>
      </c>
      <c r="T57" s="11">
        <f t="shared" ref="T57:V57" si="153">AVERAGE(S57:S59)</f>
        <v>0.25098082666666666</v>
      </c>
      <c r="U57" s="11">
        <f t="shared" si="97"/>
        <v>33.01290719</v>
      </c>
      <c r="V57" s="11">
        <f t="shared" si="153"/>
        <v>33.294952506666668</v>
      </c>
      <c r="W57" s="11">
        <f t="shared" si="98"/>
        <v>0.16079999999999472</v>
      </c>
      <c r="X57" s="11">
        <f t="shared" si="99"/>
        <v>2.8325000000000049</v>
      </c>
      <c r="Y57" s="11"/>
      <c r="Z57" s="11"/>
      <c r="AA57" s="11"/>
      <c r="AB57" s="11">
        <v>2.0177</v>
      </c>
      <c r="AC57" s="11">
        <v>2.0030000000000001</v>
      </c>
      <c r="AD57" s="21">
        <f t="shared" si="91"/>
        <v>-1.4699999999999935E-2</v>
      </c>
      <c r="AE57" s="11">
        <f>W57</f>
        <v>0.16079999999999472</v>
      </c>
      <c r="AF57" s="11">
        <f t="shared" ref="AF57:AH57" si="154">AVERAGE(AE57:AE59)</f>
        <v>0.16003333333333045</v>
      </c>
      <c r="AG57" s="11">
        <f t="shared" si="100"/>
        <v>33.078700000000005</v>
      </c>
      <c r="AH57" s="11">
        <f t="shared" si="154"/>
        <v>33.385899999999999</v>
      </c>
    </row>
    <row r="58" spans="2:34" x14ac:dyDescent="0.25">
      <c r="C58">
        <v>53</v>
      </c>
      <c r="D58" s="30"/>
      <c r="E58" s="25"/>
      <c r="F58" s="27"/>
      <c r="G58" s="4">
        <v>2</v>
      </c>
      <c r="H58" s="11">
        <v>10.444000000000001</v>
      </c>
      <c r="I58" s="11">
        <v>13.932700000000001</v>
      </c>
      <c r="J58" s="11">
        <f t="shared" si="6"/>
        <v>3.4886999999999997</v>
      </c>
      <c r="K58" s="11">
        <f t="shared" ref="K58" si="155">STDEV(J57:J59)</f>
        <v>0.27926894444841754</v>
      </c>
      <c r="L58" s="11">
        <v>44.077599999999997</v>
      </c>
      <c r="M58" s="11">
        <f t="shared" si="7"/>
        <v>30.144899999999996</v>
      </c>
      <c r="N58" s="11">
        <f t="shared" ref="N58" si="156">STDEV(M57:M59)</f>
        <v>7.8885634518167339E-2</v>
      </c>
      <c r="O58" s="11">
        <v>46.979700000000001</v>
      </c>
      <c r="P58" s="11">
        <f t="shared" si="94"/>
        <v>2.9021000000000043</v>
      </c>
      <c r="Q58" s="11">
        <f t="shared" si="95"/>
        <v>33.369505409999995</v>
      </c>
      <c r="R58" s="11">
        <v>13.4947</v>
      </c>
      <c r="S58" s="11">
        <f t="shared" si="96"/>
        <v>0.26409458999999996</v>
      </c>
      <c r="T58" s="11">
        <f t="shared" ref="T58:V58" si="157">STDEV(S57:S59)</f>
        <v>2.11406590947452E-2</v>
      </c>
      <c r="U58" s="11">
        <f t="shared" si="97"/>
        <v>33.369505409999995</v>
      </c>
      <c r="V58" s="11">
        <f t="shared" si="157"/>
        <v>0.25314106506049211</v>
      </c>
      <c r="W58" s="11">
        <f t="shared" si="98"/>
        <v>0.14859999999999474</v>
      </c>
      <c r="X58" s="11">
        <f t="shared" si="99"/>
        <v>3.340100000000005</v>
      </c>
      <c r="Y58" s="11"/>
      <c r="Z58" s="11"/>
      <c r="AA58" s="11"/>
      <c r="AB58" s="11">
        <v>2.0196000000000001</v>
      </c>
      <c r="AC58" s="11">
        <v>2.0181</v>
      </c>
      <c r="AD58" s="11">
        <f t="shared" si="91"/>
        <v>-1.5000000000000568E-3</v>
      </c>
      <c r="AE58" s="11">
        <f t="shared" si="125"/>
        <v>0.14709999999999468</v>
      </c>
      <c r="AF58" s="11">
        <f t="shared" ref="AF58:AH58" si="158">STDEV(AE57:AE59)</f>
        <v>1.2567550808865716E-2</v>
      </c>
      <c r="AG58" s="11">
        <f t="shared" si="100"/>
        <v>33.486499999999999</v>
      </c>
      <c r="AH58" s="11">
        <f t="shared" si="158"/>
        <v>0.27127086094897601</v>
      </c>
    </row>
    <row r="59" spans="2:34" x14ac:dyDescent="0.25">
      <c r="C59">
        <v>54</v>
      </c>
      <c r="D59" s="30"/>
      <c r="E59" s="25"/>
      <c r="F59" s="27"/>
      <c r="G59" s="4">
        <v>3</v>
      </c>
      <c r="H59" s="11">
        <v>10.397</v>
      </c>
      <c r="I59" s="11">
        <v>13.8614</v>
      </c>
      <c r="J59" s="11">
        <f t="shared" si="6"/>
        <v>3.4643999999999995</v>
      </c>
      <c r="K59" s="11"/>
      <c r="L59" s="11">
        <v>44.161700000000003</v>
      </c>
      <c r="M59" s="11">
        <f t="shared" si="7"/>
        <v>30.300300000000004</v>
      </c>
      <c r="N59" s="11"/>
      <c r="O59" s="11">
        <v>47.061900000000001</v>
      </c>
      <c r="P59" s="11">
        <f t="shared" si="94"/>
        <v>2.9001999999999981</v>
      </c>
      <c r="Q59" s="11">
        <f t="shared" si="95"/>
        <v>33.502444920000002</v>
      </c>
      <c r="R59" s="11">
        <v>13.439</v>
      </c>
      <c r="S59" s="11">
        <f t="shared" si="96"/>
        <v>0.26225507999999997</v>
      </c>
      <c r="T59" s="11"/>
      <c r="U59" s="11">
        <f t="shared" si="97"/>
        <v>33.502444920000002</v>
      </c>
      <c r="V59" s="11"/>
      <c r="W59" s="11">
        <f t="shared" si="98"/>
        <v>0.1418000000000017</v>
      </c>
      <c r="X59" s="11">
        <f t="shared" si="99"/>
        <v>3.3225999999999978</v>
      </c>
      <c r="Y59" s="11"/>
      <c r="Z59" s="11"/>
      <c r="AA59" s="11"/>
      <c r="AB59" s="11">
        <v>2.0059999999999998</v>
      </c>
      <c r="AC59" s="11">
        <v>2.0364</v>
      </c>
      <c r="AD59" s="11">
        <f t="shared" si="91"/>
        <v>3.0400000000000205E-2</v>
      </c>
      <c r="AE59" s="11">
        <f t="shared" si="125"/>
        <v>0.17220000000000191</v>
      </c>
      <c r="AF59" s="11"/>
      <c r="AG59" s="11">
        <f t="shared" si="100"/>
        <v>33.592500000000001</v>
      </c>
      <c r="AH59" s="11"/>
    </row>
    <row r="60" spans="2:34" x14ac:dyDescent="0.25">
      <c r="C60">
        <v>55</v>
      </c>
      <c r="D60" s="30"/>
      <c r="E60" s="25"/>
      <c r="F60" s="26" t="s">
        <v>47</v>
      </c>
      <c r="G60" s="16">
        <v>1</v>
      </c>
      <c r="H60" s="17">
        <v>10.5428</v>
      </c>
      <c r="I60" s="17">
        <v>13.8164</v>
      </c>
      <c r="J60" s="17">
        <f t="shared" si="6"/>
        <v>3.2736000000000001</v>
      </c>
      <c r="K60" s="17">
        <f t="shared" ref="K60" si="159">AVERAGE(J60:J62)</f>
        <v>3.3690000000000002</v>
      </c>
      <c r="L60" s="17">
        <v>44.100900000000003</v>
      </c>
      <c r="M60" s="17">
        <f t="shared" si="7"/>
        <v>30.284500000000001</v>
      </c>
      <c r="N60" s="17">
        <f t="shared" ref="N60" si="160">AVERAGE(M60:M62)</f>
        <v>30.355966666666671</v>
      </c>
      <c r="O60" s="17">
        <v>47.073500000000003</v>
      </c>
      <c r="P60" s="17">
        <f t="shared" si="94"/>
        <v>2.9725999999999999</v>
      </c>
      <c r="Q60" s="17">
        <f t="shared" si="95"/>
        <v>33.310288480000004</v>
      </c>
      <c r="R60" s="17">
        <v>13.636900000000001</v>
      </c>
      <c r="S60" s="17">
        <f t="shared" si="96"/>
        <v>0.24781152000000004</v>
      </c>
      <c r="T60" s="17">
        <f t="shared" ref="T60:V60" si="161">AVERAGE(S60:S62)</f>
        <v>0.25503330000000002</v>
      </c>
      <c r="U60" s="17">
        <f t="shared" si="97"/>
        <v>33.310288480000004</v>
      </c>
      <c r="V60" s="17">
        <f t="shared" si="161"/>
        <v>33.469933366666666</v>
      </c>
      <c r="W60" s="17">
        <f t="shared" si="98"/>
        <v>0.12150000000000105</v>
      </c>
      <c r="X60" s="17">
        <f t="shared" si="99"/>
        <v>3.152099999999999</v>
      </c>
      <c r="Y60" s="17"/>
      <c r="Z60" s="17"/>
      <c r="AA60" s="17"/>
      <c r="AB60" s="17">
        <v>1.9745999999999999</v>
      </c>
      <c r="AC60" s="17">
        <v>2.0049000000000001</v>
      </c>
      <c r="AD60" s="17">
        <f t="shared" si="91"/>
        <v>3.0300000000000216E-2</v>
      </c>
      <c r="AE60" s="17">
        <f t="shared" si="125"/>
        <v>0.15180000000000127</v>
      </c>
      <c r="AF60" s="17">
        <f t="shared" ref="AF60:AH60" si="162">AVERAGE(AE60:AE62)</f>
        <v>0.22873333333333309</v>
      </c>
      <c r="AG60" s="17">
        <f t="shared" si="100"/>
        <v>33.406300000000002</v>
      </c>
      <c r="AH60" s="17">
        <f t="shared" si="162"/>
        <v>33.496233333333329</v>
      </c>
    </row>
    <row r="61" spans="2:34" x14ac:dyDescent="0.25">
      <c r="C61">
        <v>56</v>
      </c>
      <c r="D61" s="30"/>
      <c r="E61" s="25"/>
      <c r="F61" s="26"/>
      <c r="G61" s="16">
        <v>2</v>
      </c>
      <c r="H61" s="17">
        <v>10.510999999999999</v>
      </c>
      <c r="I61" s="17">
        <v>13.9763</v>
      </c>
      <c r="J61" s="17">
        <f t="shared" si="6"/>
        <v>3.4653000000000009</v>
      </c>
      <c r="K61" s="17">
        <f t="shared" ref="K61" si="163">STDEV(J60:J62)</f>
        <v>9.5853168961699348E-2</v>
      </c>
      <c r="L61" s="17">
        <v>44.369900000000001</v>
      </c>
      <c r="M61" s="17">
        <f t="shared" si="7"/>
        <v>30.393599999999999</v>
      </c>
      <c r="N61" s="17">
        <f t="shared" ref="N61" si="164">STDEV(M60:M62)</f>
        <v>6.1921105717947643E-2</v>
      </c>
      <c r="O61" s="17">
        <v>47.2682</v>
      </c>
      <c r="P61" s="17">
        <f t="shared" si="94"/>
        <v>2.898299999999999</v>
      </c>
      <c r="Q61" s="17">
        <f t="shared" si="95"/>
        <v>33.59657679</v>
      </c>
      <c r="R61" s="17">
        <v>13.676</v>
      </c>
      <c r="S61" s="17">
        <f t="shared" si="96"/>
        <v>0.26232321000000008</v>
      </c>
      <c r="T61" s="17">
        <f t="shared" ref="T61:V61" si="165">STDEV(S60:S62)</f>
        <v>7.2560848904006329E-3</v>
      </c>
      <c r="U61" s="17">
        <f t="shared" si="97"/>
        <v>33.59657679</v>
      </c>
      <c r="V61" s="17">
        <f t="shared" si="165"/>
        <v>0.14596941990454523</v>
      </c>
      <c r="W61" s="17">
        <f t="shared" si="98"/>
        <v>0.26670000000000194</v>
      </c>
      <c r="X61" s="17">
        <f t="shared" si="99"/>
        <v>3.198599999999999</v>
      </c>
      <c r="Y61" s="17"/>
      <c r="Z61" s="17"/>
      <c r="AA61" s="17"/>
      <c r="AB61" s="17">
        <v>2.0333999999999999</v>
      </c>
      <c r="AC61" s="17">
        <v>2.0589</v>
      </c>
      <c r="AD61" s="17">
        <f t="shared" si="91"/>
        <v>2.5500000000000078E-2</v>
      </c>
      <c r="AE61" s="17">
        <f t="shared" si="125"/>
        <v>0.29220000000000201</v>
      </c>
      <c r="AF61" s="17">
        <f t="shared" ref="AF61:AH61" si="166">STDEV(AE60:AE62)</f>
        <v>7.1162162230593476E-2</v>
      </c>
      <c r="AG61" s="17">
        <f t="shared" si="100"/>
        <v>33.566699999999997</v>
      </c>
      <c r="AH61" s="17">
        <f t="shared" si="166"/>
        <v>8.1952750614808806E-2</v>
      </c>
    </row>
    <row r="62" spans="2:34" x14ac:dyDescent="0.25">
      <c r="C62">
        <v>57</v>
      </c>
      <c r="D62" s="30"/>
      <c r="E62" s="25"/>
      <c r="F62" s="26"/>
      <c r="G62" s="16">
        <v>3</v>
      </c>
      <c r="H62" s="17">
        <v>10.4786</v>
      </c>
      <c r="I62" s="17">
        <v>13.8467</v>
      </c>
      <c r="J62" s="17">
        <f t="shared" si="6"/>
        <v>3.3681000000000001</v>
      </c>
      <c r="K62" s="17"/>
      <c r="L62" s="17">
        <v>44.236499999999999</v>
      </c>
      <c r="M62" s="17">
        <f t="shared" si="7"/>
        <v>30.389800000000001</v>
      </c>
      <c r="N62" s="17"/>
      <c r="O62" s="17">
        <v>47.139200000000002</v>
      </c>
      <c r="P62" s="17">
        <f t="shared" si="94"/>
        <v>2.9027000000000029</v>
      </c>
      <c r="Q62" s="17">
        <f t="shared" si="95"/>
        <v>33.502934830000001</v>
      </c>
      <c r="R62" s="17">
        <v>13.596399999999999</v>
      </c>
      <c r="S62" s="17">
        <f t="shared" si="96"/>
        <v>0.25496517000000002</v>
      </c>
      <c r="T62" s="17"/>
      <c r="U62" s="17">
        <f t="shared" si="97"/>
        <v>33.502934830000001</v>
      </c>
      <c r="V62" s="17"/>
      <c r="W62" s="17">
        <f t="shared" si="98"/>
        <v>0.21509999999999607</v>
      </c>
      <c r="X62" s="17">
        <f t="shared" si="99"/>
        <v>3.153000000000004</v>
      </c>
      <c r="Y62" s="17"/>
      <c r="Z62" s="17"/>
      <c r="AA62" s="17"/>
      <c r="AB62" s="17">
        <v>1.9762</v>
      </c>
      <c r="AC62" s="17">
        <v>2.0032999999999999</v>
      </c>
      <c r="AD62" s="17">
        <f t="shared" si="91"/>
        <v>2.7099999999999902E-2</v>
      </c>
      <c r="AE62" s="17">
        <f t="shared" si="125"/>
        <v>0.24219999999999597</v>
      </c>
      <c r="AF62" s="17"/>
      <c r="AG62" s="17">
        <f t="shared" si="100"/>
        <v>33.515700000000002</v>
      </c>
      <c r="AH62" s="17"/>
    </row>
    <row r="63" spans="2:34" x14ac:dyDescent="0.25">
      <c r="C63">
        <v>58</v>
      </c>
      <c r="D63" s="30"/>
      <c r="E63" s="25"/>
      <c r="F63" s="27" t="s">
        <v>105</v>
      </c>
      <c r="G63" s="4">
        <v>1</v>
      </c>
      <c r="H63" s="11">
        <v>10.5006</v>
      </c>
      <c r="I63" s="11">
        <v>13.8086</v>
      </c>
      <c r="J63" s="11">
        <f t="shared" si="6"/>
        <v>3.3079999999999998</v>
      </c>
      <c r="K63" s="11">
        <f t="shared" ref="K63" si="167">AVERAGE(J63:J65)</f>
        <v>3.2402999999999995</v>
      </c>
      <c r="L63" s="11">
        <v>43.914000000000001</v>
      </c>
      <c r="M63" s="11">
        <f t="shared" si="7"/>
        <v>30.105400000000003</v>
      </c>
      <c r="N63" s="11">
        <f t="shared" ref="N63" si="168">AVERAGE(M63:M65)</f>
        <v>30.065000000000001</v>
      </c>
      <c r="O63" s="11">
        <v>46.816400000000002</v>
      </c>
      <c r="P63" s="11">
        <f t="shared" si="94"/>
        <v>2.9024000000000001</v>
      </c>
      <c r="Q63" s="11">
        <f t="shared" si="95"/>
        <v>33.162984400000006</v>
      </c>
      <c r="R63" s="11">
        <v>13.5543</v>
      </c>
      <c r="S63" s="11">
        <f t="shared" si="96"/>
        <v>0.25041560000000002</v>
      </c>
      <c r="T63" s="11">
        <f t="shared" ref="T63:V63" si="169">AVERAGE(S63:S65)</f>
        <v>0.24529071</v>
      </c>
      <c r="U63" s="11">
        <f t="shared" si="97"/>
        <v>33.162984399999999</v>
      </c>
      <c r="V63" s="11">
        <f t="shared" si="169"/>
        <v>33.060009290000004</v>
      </c>
      <c r="W63" s="11">
        <f t="shared" si="98"/>
        <v>0.1512999999999991</v>
      </c>
      <c r="X63" s="11">
        <f t="shared" si="99"/>
        <v>3.1567000000000007</v>
      </c>
      <c r="Y63" s="11"/>
      <c r="Z63" s="11"/>
      <c r="AA63" s="11"/>
      <c r="AB63" s="11">
        <v>1.9479</v>
      </c>
      <c r="AC63" s="11">
        <v>1.9616</v>
      </c>
      <c r="AD63" s="11">
        <f t="shared" si="91"/>
        <v>1.3700000000000045E-2</v>
      </c>
      <c r="AE63" s="11">
        <f t="shared" si="125"/>
        <v>0.16499999999999915</v>
      </c>
      <c r="AF63" s="11">
        <f t="shared" ref="AF63:AH63" si="170">AVERAGE(AE63:AE65)</f>
        <v>0.1606333333333326</v>
      </c>
      <c r="AG63" s="11">
        <f t="shared" si="100"/>
        <v>33.248400000000004</v>
      </c>
      <c r="AH63" s="11">
        <f t="shared" si="170"/>
        <v>33.144666666666666</v>
      </c>
    </row>
    <row r="64" spans="2:34" x14ac:dyDescent="0.25">
      <c r="C64">
        <v>59</v>
      </c>
      <c r="D64" s="30"/>
      <c r="E64" s="25"/>
      <c r="F64" s="27"/>
      <c r="G64" s="4">
        <v>2</v>
      </c>
      <c r="H64" s="11">
        <v>10.486700000000001</v>
      </c>
      <c r="I64" s="11">
        <v>13.872999999999999</v>
      </c>
      <c r="J64" s="11">
        <f t="shared" si="6"/>
        <v>3.3862999999999985</v>
      </c>
      <c r="K64" s="11">
        <f t="shared" ref="K64" si="171">STDEV(J63:J65)</f>
        <v>0.18916524522226522</v>
      </c>
      <c r="L64" s="11">
        <v>43.935299999999998</v>
      </c>
      <c r="M64" s="11">
        <f t="shared" si="7"/>
        <v>30.0623</v>
      </c>
      <c r="N64" s="11">
        <f t="shared" ref="N64" si="172">STDEV(M63:M65)</f>
        <v>3.9119943762742165E-2</v>
      </c>
      <c r="O64" s="11">
        <v>46.817</v>
      </c>
      <c r="P64" s="11">
        <f t="shared" si="94"/>
        <v>2.8817000000000021</v>
      </c>
      <c r="Q64" s="11">
        <f t="shared" si="95"/>
        <v>33.192257089999998</v>
      </c>
      <c r="R64" s="11">
        <v>13.510999999999999</v>
      </c>
      <c r="S64" s="11">
        <f t="shared" si="96"/>
        <v>0.25634290999999992</v>
      </c>
      <c r="T64" s="11">
        <f t="shared" ref="T64:V64" si="173">STDEV(S63:S65)</f>
        <v>1.4319809063325493E-2</v>
      </c>
      <c r="U64" s="11">
        <f t="shared" si="97"/>
        <v>33.192257089999998</v>
      </c>
      <c r="V64" s="11">
        <f t="shared" si="173"/>
        <v>0.20423414414982136</v>
      </c>
      <c r="W64" s="11">
        <f t="shared" si="98"/>
        <v>0.14259999999999629</v>
      </c>
      <c r="X64" s="11">
        <f t="shared" si="99"/>
        <v>3.2437000000000022</v>
      </c>
      <c r="Y64" s="11"/>
      <c r="Z64" s="11"/>
      <c r="AA64" s="11"/>
      <c r="AB64" s="11">
        <v>1.9684999999999999</v>
      </c>
      <c r="AC64" s="11">
        <v>1.9843</v>
      </c>
      <c r="AD64" s="11">
        <f t="shared" si="91"/>
        <v>1.5800000000000036E-2</v>
      </c>
      <c r="AE64" s="11">
        <f t="shared" si="125"/>
        <v>0.15839999999999632</v>
      </c>
      <c r="AF64" s="11">
        <f t="shared" ref="AF64:AH64" si="174">STDEV(AE63:AE65)</f>
        <v>3.7819747927944876E-3</v>
      </c>
      <c r="AG64" s="11">
        <f t="shared" si="100"/>
        <v>33.290200000000006</v>
      </c>
      <c r="AH64" s="11">
        <f t="shared" si="174"/>
        <v>0.21688064305819407</v>
      </c>
    </row>
    <row r="65" spans="2:34" x14ac:dyDescent="0.25">
      <c r="C65">
        <v>60</v>
      </c>
      <c r="D65" s="30"/>
      <c r="E65" s="25"/>
      <c r="F65" s="27"/>
      <c r="G65" s="4">
        <v>3</v>
      </c>
      <c r="H65" s="11">
        <v>10.5525</v>
      </c>
      <c r="I65" s="11">
        <v>13.5791</v>
      </c>
      <c r="J65" s="11">
        <f t="shared" si="6"/>
        <v>3.0266000000000002</v>
      </c>
      <c r="K65" s="11"/>
      <c r="L65" s="11">
        <v>43.606400000000001</v>
      </c>
      <c r="M65" s="11">
        <f t="shared" si="7"/>
        <v>30.0273</v>
      </c>
      <c r="N65" s="11"/>
      <c r="O65" s="11">
        <v>46.517899999999997</v>
      </c>
      <c r="P65" s="11">
        <f t="shared" si="94"/>
        <v>2.9114999999999966</v>
      </c>
      <c r="Q65" s="11">
        <f t="shared" si="95"/>
        <v>32.824786379999999</v>
      </c>
      <c r="R65" s="11">
        <v>13.580399999999999</v>
      </c>
      <c r="S65" s="11">
        <f t="shared" si="96"/>
        <v>0.22911362000000002</v>
      </c>
      <c r="T65" s="11"/>
      <c r="U65" s="11">
        <f t="shared" si="97"/>
        <v>32.824786379999999</v>
      </c>
      <c r="V65" s="11"/>
      <c r="W65" s="11">
        <f t="shared" si="98"/>
        <v>0.11640000000000228</v>
      </c>
      <c r="X65" s="11">
        <f t="shared" si="99"/>
        <v>2.9101999999999979</v>
      </c>
      <c r="Y65" s="11"/>
      <c r="Z65" s="11"/>
      <c r="AA65" s="11"/>
      <c r="AB65" s="11">
        <v>1.9765999999999999</v>
      </c>
      <c r="AC65" s="11">
        <v>2.0186999999999999</v>
      </c>
      <c r="AD65" s="11">
        <f t="shared" si="91"/>
        <v>4.2100000000000026E-2</v>
      </c>
      <c r="AE65" s="11">
        <f t="shared" si="125"/>
        <v>0.15850000000000231</v>
      </c>
      <c r="AF65" s="11"/>
      <c r="AG65" s="11">
        <f t="shared" si="100"/>
        <v>32.895399999999995</v>
      </c>
      <c r="AH65" s="11"/>
    </row>
    <row r="66" spans="2:34" ht="15" customHeight="1" x14ac:dyDescent="0.25">
      <c r="B66" t="s">
        <v>52</v>
      </c>
      <c r="C66">
        <v>61</v>
      </c>
      <c r="D66" s="25" t="s">
        <v>53</v>
      </c>
      <c r="E66">
        <v>96</v>
      </c>
      <c r="F66" s="26" t="s">
        <v>104</v>
      </c>
      <c r="G66" s="16">
        <v>1</v>
      </c>
      <c r="H66" s="17">
        <v>10.552899999999999</v>
      </c>
      <c r="I66" s="17">
        <v>14.045</v>
      </c>
      <c r="J66" s="17">
        <f t="shared" si="6"/>
        <v>3.4921000000000006</v>
      </c>
      <c r="K66" s="17">
        <f t="shared" ref="K66" si="175">AVERAGE(J66:J68)</f>
        <v>3.3184666666666662</v>
      </c>
      <c r="L66" s="17">
        <v>44.211599999999997</v>
      </c>
      <c r="M66" s="17">
        <f t="shared" si="7"/>
        <v>30.166599999999995</v>
      </c>
      <c r="N66" s="17">
        <f t="shared" ref="N66" si="176">AVERAGE(M66:M68)</f>
        <v>30.150299999999998</v>
      </c>
      <c r="O66" s="17">
        <v>47.106400000000001</v>
      </c>
      <c r="P66" s="17">
        <f t="shared" si="94"/>
        <v>2.8948000000000036</v>
      </c>
      <c r="Q66" s="17">
        <f t="shared" si="95"/>
        <v>33.394348029999996</v>
      </c>
      <c r="R66" s="17">
        <v>13.9429</v>
      </c>
      <c r="S66" s="17">
        <f>'[1]Mass ABaB'!V66</f>
        <v>1.5597441700000012</v>
      </c>
      <c r="T66" s="17">
        <f>'[1]Mass ABaB'!W66</f>
        <v>1.574984426666667</v>
      </c>
      <c r="U66" s="17">
        <f>'[1]Mass ABaB'!X66</f>
        <v>44.081555829999999</v>
      </c>
      <c r="V66" s="17">
        <f>'[1]Mass ABaB'!Y66</f>
        <v>43.916948906666654</v>
      </c>
      <c r="W66" s="17">
        <f t="shared" si="98"/>
        <v>0.49519999999999698</v>
      </c>
      <c r="X66" s="17">
        <f t="shared" si="99"/>
        <v>2.9969000000000037</v>
      </c>
      <c r="Y66" s="17"/>
      <c r="Z66" s="17"/>
      <c r="AA66" s="17"/>
      <c r="AB66" s="17"/>
      <c r="AC66" s="17"/>
      <c r="AD66" s="17"/>
      <c r="AE66" s="17">
        <f>'[1]Mass ABaB'!AH66</f>
        <v>1.9489999999999994</v>
      </c>
      <c r="AF66" s="17">
        <f>'[1]Mass ABaB'!AI66</f>
        <v>1.9366999999999994</v>
      </c>
      <c r="AG66" s="17">
        <f>'[1]Mass ABaB'!AJ66</f>
        <v>43.692300000000003</v>
      </c>
      <c r="AH66" s="17">
        <f>'[1]Mass ABaB'!AK66</f>
        <v>43.555233333333341</v>
      </c>
    </row>
    <row r="67" spans="2:34" ht="15" customHeight="1" x14ac:dyDescent="0.25">
      <c r="C67">
        <v>62</v>
      </c>
      <c r="D67" s="25"/>
      <c r="E67" s="25" t="s">
        <v>54</v>
      </c>
      <c r="F67" s="26"/>
      <c r="G67" s="16">
        <v>2</v>
      </c>
      <c r="H67" s="17">
        <v>10.5014</v>
      </c>
      <c r="I67" s="17">
        <v>13.5024</v>
      </c>
      <c r="J67" s="17">
        <f t="shared" si="6"/>
        <v>3.0009999999999994</v>
      </c>
      <c r="K67" s="17">
        <f t="shared" ref="K67" si="177">STDEV(J66:J68)</f>
        <v>0.27533765331558535</v>
      </c>
      <c r="L67" s="17">
        <v>43.721400000000003</v>
      </c>
      <c r="M67" s="17">
        <f t="shared" si="7"/>
        <v>30.219000000000001</v>
      </c>
      <c r="N67" s="17">
        <f t="shared" ref="N67" si="178">STDEV(M66:M68)</f>
        <v>7.8135715265171518E-2</v>
      </c>
      <c r="O67" s="17">
        <v>46.615000000000002</v>
      </c>
      <c r="P67" s="17">
        <f t="shared" si="94"/>
        <v>2.8935999999999993</v>
      </c>
      <c r="Q67" s="17">
        <f t="shared" si="95"/>
        <v>32.992824300000002</v>
      </c>
      <c r="R67" s="17">
        <v>13.810600000000001</v>
      </c>
      <c r="S67" s="17">
        <f>'[1]Mass ABaB'!V67</f>
        <v>1.5490731000000006</v>
      </c>
      <c r="T67" s="17">
        <f>'[1]Mass ABaB'!W67</f>
        <v>3.603550390748516E-2</v>
      </c>
      <c r="U67" s="17">
        <f>'[1]Mass ABaB'!X67</f>
        <v>43.6990269</v>
      </c>
      <c r="V67" s="17">
        <f>'[1]Mass ABaB'!Y67</f>
        <v>0.19675865712813234</v>
      </c>
      <c r="W67" s="17">
        <f t="shared" si="98"/>
        <v>0.4156000000000013</v>
      </c>
      <c r="X67" s="17">
        <f t="shared" si="99"/>
        <v>2.5853999999999981</v>
      </c>
      <c r="Y67" s="17"/>
      <c r="Z67" s="17"/>
      <c r="AA67" s="17"/>
      <c r="AB67" s="17"/>
      <c r="AC67" s="17"/>
      <c r="AD67" s="17"/>
      <c r="AE67" s="17">
        <f>'[1]Mass ABaB'!AH67</f>
        <v>1.9</v>
      </c>
      <c r="AF67" s="17">
        <f>'[1]Mass ABaB'!AI67</f>
        <v>3.2353825121613833E-2</v>
      </c>
      <c r="AG67" s="17">
        <f>'[1]Mass ABaB'!AJ67</f>
        <v>43.348100000000002</v>
      </c>
      <c r="AH67" s="17">
        <f>'[1]Mass ABaB'!AK67</f>
        <v>0.18248400843178827</v>
      </c>
    </row>
    <row r="68" spans="2:34" x14ac:dyDescent="0.25">
      <c r="C68">
        <v>63</v>
      </c>
      <c r="D68" s="25"/>
      <c r="E68" s="25"/>
      <c r="F68" s="26"/>
      <c r="G68" s="16">
        <v>3</v>
      </c>
      <c r="H68" s="17">
        <v>10.4992</v>
      </c>
      <c r="I68" s="17">
        <v>13.961499999999999</v>
      </c>
      <c r="J68" s="17">
        <f t="shared" si="6"/>
        <v>3.462299999999999</v>
      </c>
      <c r="K68" s="17"/>
      <c r="L68" s="17">
        <v>44.026800000000001</v>
      </c>
      <c r="M68" s="17">
        <f t="shared" si="7"/>
        <v>30.065300000000001</v>
      </c>
      <c r="N68" s="17"/>
      <c r="O68" s="17">
        <v>46.910800000000002</v>
      </c>
      <c r="P68" s="17">
        <f t="shared" si="94"/>
        <v>2.8840000000000003</v>
      </c>
      <c r="Q68" s="17">
        <f t="shared" si="95"/>
        <v>33.265503889999998</v>
      </c>
      <c r="R68" s="17">
        <v>13.853999999999999</v>
      </c>
      <c r="S68" s="17">
        <f>'[1]Mass ABaB'!V68</f>
        <v>1.6161360099999995</v>
      </c>
      <c r="T68" s="17"/>
      <c r="U68" s="17">
        <f>'[1]Mass ABaB'!X68</f>
        <v>43.970263989999992</v>
      </c>
      <c r="V68" s="17"/>
      <c r="W68" s="17">
        <f t="shared" si="98"/>
        <v>0.47079999999999878</v>
      </c>
      <c r="X68" s="17">
        <f t="shared" si="99"/>
        <v>2.9915000000000003</v>
      </c>
      <c r="Y68" s="17"/>
      <c r="Z68" s="17"/>
      <c r="AA68" s="17"/>
      <c r="AB68" s="17"/>
      <c r="AC68" s="17"/>
      <c r="AD68" s="17"/>
      <c r="AE68" s="17">
        <f>'[1]Mass ABaB'!AH68</f>
        <v>1.961099999999999</v>
      </c>
      <c r="AF68" s="17"/>
      <c r="AG68" s="17">
        <f>'[1]Mass ABaB'!AJ68</f>
        <v>43.625299999999996</v>
      </c>
      <c r="AH68" s="17"/>
    </row>
    <row r="69" spans="2:34" ht="15" customHeight="1" x14ac:dyDescent="0.25">
      <c r="C69">
        <v>64</v>
      </c>
      <c r="D69" s="25"/>
      <c r="E69" s="25"/>
      <c r="F69" s="27" t="s">
        <v>45</v>
      </c>
      <c r="G69" s="4">
        <v>1</v>
      </c>
      <c r="H69" s="11">
        <v>10.510999999999999</v>
      </c>
      <c r="I69" s="11">
        <v>13.7585</v>
      </c>
      <c r="J69" s="11">
        <f t="shared" si="6"/>
        <v>3.2475000000000005</v>
      </c>
      <c r="K69" s="11">
        <f t="shared" ref="K69" si="179">AVERAGE(J69:J71)</f>
        <v>3.3838000000000004</v>
      </c>
      <c r="L69" s="11">
        <v>43.851700000000001</v>
      </c>
      <c r="M69" s="11">
        <f t="shared" si="7"/>
        <v>30.093200000000003</v>
      </c>
      <c r="N69" s="11">
        <f t="shared" ref="N69" si="180">AVERAGE(M69:M71)</f>
        <v>30.188733333333335</v>
      </c>
      <c r="O69" s="11">
        <v>46.854300000000002</v>
      </c>
      <c r="P69" s="11">
        <f t="shared" si="94"/>
        <v>3.002600000000001</v>
      </c>
      <c r="Q69" s="11">
        <f t="shared" si="95"/>
        <v>33.094864250000001</v>
      </c>
      <c r="R69" s="11">
        <v>13.8118</v>
      </c>
      <c r="S69" s="11">
        <f>'[1]Mass ABaB'!V69</f>
        <v>1.3911966499999995</v>
      </c>
      <c r="T69" s="11">
        <f>'[1]Mass ABaB'!W69</f>
        <v>1.3714159933333339</v>
      </c>
      <c r="U69" s="11">
        <f>'[1]Mass ABaB'!X69</f>
        <v>43.517503349999998</v>
      </c>
      <c r="V69" s="11">
        <f>'[1]Mass ABaB'!Y69</f>
        <v>43.859384006666666</v>
      </c>
      <c r="W69" s="11">
        <f t="shared" si="98"/>
        <v>0.29819999999999958</v>
      </c>
      <c r="X69" s="11">
        <f t="shared" si="99"/>
        <v>2.9493000000000009</v>
      </c>
      <c r="Y69" s="11"/>
      <c r="Z69" s="11"/>
      <c r="AA69" s="11"/>
      <c r="AB69" s="11"/>
      <c r="AC69" s="11"/>
      <c r="AD69" s="11"/>
      <c r="AE69" s="11">
        <f>'[1]Mass ABaB'!AH69</f>
        <v>1.241199999999999</v>
      </c>
      <c r="AF69" s="11">
        <f>'[1]Mass ABaB'!AI69</f>
        <v>1.4436666666666655</v>
      </c>
      <c r="AG69" s="11">
        <f>'[1]Mass ABaB'!AJ69</f>
        <v>43.667500000000004</v>
      </c>
      <c r="AH69" s="11">
        <f>'[1]Mass ABaB'!AK69</f>
        <v>43.787133333333337</v>
      </c>
    </row>
    <row r="70" spans="2:34" x14ac:dyDescent="0.25">
      <c r="C70">
        <v>65</v>
      </c>
      <c r="D70" s="25"/>
      <c r="E70" s="25"/>
      <c r="F70" s="27"/>
      <c r="G70" s="4">
        <v>2</v>
      </c>
      <c r="H70" s="11">
        <v>10.4566</v>
      </c>
      <c r="I70" s="11">
        <v>13.662000000000001</v>
      </c>
      <c r="J70" s="11">
        <f t="shared" si="6"/>
        <v>3.2054000000000009</v>
      </c>
      <c r="K70" s="11">
        <f t="shared" ref="K70" si="181">STDEV(J69:J71)</f>
        <v>0.27334990396925246</v>
      </c>
      <c r="L70" s="11">
        <v>43.896999999999998</v>
      </c>
      <c r="M70" s="11">
        <f t="shared" si="7"/>
        <v>30.234999999999999</v>
      </c>
      <c r="N70" s="11">
        <f t="shared" ref="N70" si="182">STDEV(M69:M71)</f>
        <v>8.2747890204723604E-2</v>
      </c>
      <c r="O70" s="11">
        <v>46.773699999999998</v>
      </c>
      <c r="P70" s="11">
        <f t="shared" ref="P70:P95" si="183">O70-L70</f>
        <v>2.8766999999999996</v>
      </c>
      <c r="Q70" s="11">
        <f t="shared" ref="Q70:Q95" si="184">M70+J70*(1-C$2/100)</f>
        <v>33.197751220000001</v>
      </c>
      <c r="R70" s="11">
        <v>13.876300000000001</v>
      </c>
      <c r="S70" s="11">
        <f>'[1]Mass ABaB'!V70</f>
        <v>1.3448892800000016</v>
      </c>
      <c r="T70" s="11">
        <f>'[1]Mass ABaB'!W70</f>
        <v>2.3879386288001236E-2</v>
      </c>
      <c r="U70" s="11">
        <f>'[1]Mass ABaB'!X70</f>
        <v>43.667710720000002</v>
      </c>
      <c r="V70" s="11">
        <f>'[1]Mass ABaB'!Y70</f>
        <v>0.46813504604492734</v>
      </c>
      <c r="W70" s="11">
        <f t="shared" ref="W70:W95" si="185">R70-P70-H70</f>
        <v>0.54300000000000104</v>
      </c>
      <c r="X70" s="11">
        <f t="shared" ref="X70:X95" si="186">J70-W70</f>
        <v>2.6623999999999999</v>
      </c>
      <c r="Y70" s="11"/>
      <c r="Z70" s="11"/>
      <c r="AA70" s="11"/>
      <c r="AB70" s="11"/>
      <c r="AC70" s="11"/>
      <c r="AD70" s="11"/>
      <c r="AE70" s="11">
        <f>'[1]Mass ABaB'!AH70</f>
        <v>1.4463000000000017</v>
      </c>
      <c r="AF70" s="11">
        <f>'[1]Mass ABaB'!AI70</f>
        <v>0.20116292733337351</v>
      </c>
      <c r="AG70" s="11">
        <f>'[1]Mass ABaB'!AJ70</f>
        <v>43.566300000000005</v>
      </c>
      <c r="AH70" s="11">
        <f>'[1]Mass ABaB'!AK70</f>
        <v>0.29916303804670125</v>
      </c>
    </row>
    <row r="71" spans="2:34" x14ac:dyDescent="0.25">
      <c r="C71">
        <v>66</v>
      </c>
      <c r="D71" s="25"/>
      <c r="E71" s="25"/>
      <c r="F71" s="27"/>
      <c r="G71" s="4">
        <v>3</v>
      </c>
      <c r="H71" s="11">
        <v>10.5008</v>
      </c>
      <c r="I71" s="11">
        <v>14.199299999999999</v>
      </c>
      <c r="J71" s="11">
        <f t="shared" ref="J71:J95" si="187">I71-H71</f>
        <v>3.6984999999999992</v>
      </c>
      <c r="K71" s="11"/>
      <c r="L71" s="11">
        <v>44.4373</v>
      </c>
      <c r="M71" s="11">
        <f t="shared" ref="M71:M95" si="188">L71-I71</f>
        <v>30.238</v>
      </c>
      <c r="N71" s="11"/>
      <c r="O71" s="11">
        <v>47.329700000000003</v>
      </c>
      <c r="P71" s="11">
        <f t="shared" si="183"/>
        <v>2.8924000000000021</v>
      </c>
      <c r="Q71" s="11">
        <f t="shared" si="184"/>
        <v>33.656523549999996</v>
      </c>
      <c r="R71" s="11">
        <v>13.7103</v>
      </c>
      <c r="S71" s="11">
        <f>'[1]Mass ABaB'!V71</f>
        <v>1.3781620500000002</v>
      </c>
      <c r="T71" s="11"/>
      <c r="U71" s="11">
        <f>'[1]Mass ABaB'!X71</f>
        <v>44.39293794999999</v>
      </c>
      <c r="V71" s="11"/>
      <c r="W71" s="11">
        <f t="shared" si="185"/>
        <v>0.31709999999999816</v>
      </c>
      <c r="X71" s="11">
        <f t="shared" si="186"/>
        <v>3.3814000000000011</v>
      </c>
      <c r="Y71" s="11"/>
      <c r="Z71" s="11"/>
      <c r="AA71" s="11"/>
      <c r="AB71" s="11"/>
      <c r="AC71" s="11"/>
      <c r="AD71" s="11"/>
      <c r="AE71" s="11">
        <f>'[1]Mass ABaB'!AH71</f>
        <v>1.643499999999996</v>
      </c>
      <c r="AF71" s="11"/>
      <c r="AG71" s="11">
        <f>'[1]Mass ABaB'!AJ71</f>
        <v>44.127600000000001</v>
      </c>
      <c r="AH71" s="11"/>
    </row>
    <row r="72" spans="2:34" x14ac:dyDescent="0.25">
      <c r="C72">
        <v>67</v>
      </c>
      <c r="D72" s="25"/>
      <c r="E72" s="25"/>
      <c r="F72" s="26" t="s">
        <v>46</v>
      </c>
      <c r="G72" s="16">
        <v>1</v>
      </c>
      <c r="H72" s="17">
        <v>10.4801</v>
      </c>
      <c r="I72" s="17">
        <v>13.633699999999999</v>
      </c>
      <c r="J72" s="17">
        <f t="shared" si="187"/>
        <v>3.1535999999999991</v>
      </c>
      <c r="K72" s="17">
        <f t="shared" ref="K72" si="189">AVERAGE(J72:J74)</f>
        <v>3.1625333333333336</v>
      </c>
      <c r="L72" s="17">
        <v>43.834400000000002</v>
      </c>
      <c r="M72" s="17">
        <f t="shared" si="188"/>
        <v>30.200700000000005</v>
      </c>
      <c r="N72" s="17">
        <f t="shared" ref="N72" si="190">AVERAGE(M72:M74)</f>
        <v>30.18823333333334</v>
      </c>
      <c r="O72" s="17">
        <v>46.731900000000003</v>
      </c>
      <c r="P72" s="17">
        <f t="shared" si="183"/>
        <v>2.8975000000000009</v>
      </c>
      <c r="Q72" s="17">
        <f t="shared" si="184"/>
        <v>33.115572480000004</v>
      </c>
      <c r="R72" s="17">
        <v>13.869</v>
      </c>
      <c r="S72" s="17">
        <f>'[1]Mass ABaB'!V72</f>
        <v>1.6240198200000004</v>
      </c>
      <c r="T72" s="17">
        <f>'[1]Mass ABaB'!W72</f>
        <v>1.6127621400000003</v>
      </c>
      <c r="U72" s="17">
        <f>'[1]Mass ABaB'!X72</f>
        <v>43.771480179999998</v>
      </c>
      <c r="V72" s="17">
        <f>'[1]Mass ABaB'!Y72</f>
        <v>43.753071193333341</v>
      </c>
      <c r="W72" s="17">
        <f t="shared" si="185"/>
        <v>0.49139999999999873</v>
      </c>
      <c r="X72" s="17">
        <f t="shared" si="186"/>
        <v>2.6622000000000003</v>
      </c>
      <c r="Y72" s="17"/>
      <c r="Z72" s="17"/>
      <c r="AA72" s="17"/>
      <c r="AB72" s="17"/>
      <c r="AC72" s="17"/>
      <c r="AD72" s="17"/>
      <c r="AE72" s="17">
        <f>'[1]Mass ABaB'!AH72</f>
        <v>1.7933999999999981</v>
      </c>
      <c r="AF72" s="17">
        <f>'[1]Mass ABaB'!AI72</f>
        <v>1.7452333333333332</v>
      </c>
      <c r="AG72" s="17">
        <f>'[1]Mass ABaB'!AJ72</f>
        <v>43.6021</v>
      </c>
      <c r="AH72" s="17">
        <f>'[1]Mass ABaB'!AK72</f>
        <v>43.620600000000003</v>
      </c>
    </row>
    <row r="73" spans="2:34" x14ac:dyDescent="0.25">
      <c r="C73">
        <v>68</v>
      </c>
      <c r="D73" s="25"/>
      <c r="E73" s="25"/>
      <c r="F73" s="26"/>
      <c r="G73" s="16">
        <v>2</v>
      </c>
      <c r="H73" s="17">
        <v>10.4857</v>
      </c>
      <c r="I73" s="17">
        <v>13.592000000000001</v>
      </c>
      <c r="J73" s="17">
        <f t="shared" si="187"/>
        <v>3.1063000000000009</v>
      </c>
      <c r="K73" s="17">
        <f t="shared" ref="K73" si="191">STDEV(J72:J74)</f>
        <v>6.1191039649063965E-2</v>
      </c>
      <c r="L73" s="17">
        <v>43.807400000000001</v>
      </c>
      <c r="M73" s="17">
        <f t="shared" si="188"/>
        <v>30.215400000000002</v>
      </c>
      <c r="N73" s="17">
        <f t="shared" ref="N73" si="192">STDEV(M72:M74)</f>
        <v>3.5101614397822035E-2</v>
      </c>
      <c r="O73" s="17">
        <v>46.704999999999998</v>
      </c>
      <c r="P73" s="17">
        <f t="shared" si="183"/>
        <v>2.8975999999999971</v>
      </c>
      <c r="Q73" s="17">
        <f t="shared" si="184"/>
        <v>33.086553090000002</v>
      </c>
      <c r="R73" s="17">
        <v>13.949400000000001</v>
      </c>
      <c r="S73" s="17">
        <f>'[1]Mass ABaB'!V73</f>
        <v>1.5253963100000008</v>
      </c>
      <c r="T73" s="17">
        <f>'[1]Mass ABaB'!W73</f>
        <v>8.2316383870386312E-2</v>
      </c>
      <c r="U73" s="17">
        <f>'[1]Mass ABaB'!X73</f>
        <v>43.839403690000005</v>
      </c>
      <c r="V73" s="17">
        <f>'[1]Mass ABaB'!Y73</f>
        <v>9.6858063943225561E-2</v>
      </c>
      <c r="W73" s="17">
        <f t="shared" si="185"/>
        <v>0.56610000000000404</v>
      </c>
      <c r="X73" s="17">
        <f t="shared" si="186"/>
        <v>2.5401999999999969</v>
      </c>
      <c r="Y73" s="17"/>
      <c r="Z73" s="17"/>
      <c r="AA73" s="17"/>
      <c r="AB73" s="17"/>
      <c r="AC73" s="17"/>
      <c r="AD73" s="17"/>
      <c r="AE73" s="17">
        <f>'[1]Mass ABaB'!AH73</f>
        <v>1.7902000000000002</v>
      </c>
      <c r="AF73" s="17">
        <f>'[1]Mass ABaB'!AI73</f>
        <v>8.0671700944836777E-2</v>
      </c>
      <c r="AG73" s="17">
        <f>'[1]Mass ABaB'!AJ73</f>
        <v>43.574600000000004</v>
      </c>
      <c r="AH73" s="17">
        <f>'[1]Mass ABaB'!AK73</f>
        <v>5.7526081041560498E-2</v>
      </c>
    </row>
    <row r="74" spans="2:34" x14ac:dyDescent="0.25">
      <c r="C74">
        <v>69</v>
      </c>
      <c r="D74" s="25"/>
      <c r="E74" s="25"/>
      <c r="F74" s="26"/>
      <c r="G74" s="16">
        <v>3</v>
      </c>
      <c r="H74" s="17">
        <v>10.4589</v>
      </c>
      <c r="I74" s="17">
        <v>13.6866</v>
      </c>
      <c r="J74" s="17">
        <f t="shared" si="187"/>
        <v>3.2277000000000005</v>
      </c>
      <c r="K74" s="17"/>
      <c r="L74" s="17">
        <v>43.8352</v>
      </c>
      <c r="M74" s="17">
        <f t="shared" si="188"/>
        <v>30.148600000000002</v>
      </c>
      <c r="N74" s="17"/>
      <c r="O74" s="17">
        <v>46.717599999999997</v>
      </c>
      <c r="P74" s="17">
        <f t="shared" si="183"/>
        <v>2.882399999999997</v>
      </c>
      <c r="Q74" s="17">
        <f t="shared" si="184"/>
        <v>33.131963110000001</v>
      </c>
      <c r="R74" s="17">
        <v>13.9215</v>
      </c>
      <c r="S74" s="17">
        <f>'[1]Mass ABaB'!V74</f>
        <v>1.6888702899999994</v>
      </c>
      <c r="T74" s="17"/>
      <c r="U74" s="17">
        <f>'[1]Mass ABaB'!X74</f>
        <v>43.648329710000006</v>
      </c>
      <c r="V74" s="17"/>
      <c r="W74" s="17">
        <f t="shared" si="185"/>
        <v>0.58020000000000316</v>
      </c>
      <c r="X74" s="17">
        <f t="shared" si="186"/>
        <v>2.6474999999999973</v>
      </c>
      <c r="Y74" s="17"/>
      <c r="Z74" s="17"/>
      <c r="AA74" s="17"/>
      <c r="AB74" s="17"/>
      <c r="AC74" s="17"/>
      <c r="AD74" s="17"/>
      <c r="AE74" s="17">
        <f>'[1]Mass ABaB'!AH74</f>
        <v>1.6521000000000008</v>
      </c>
      <c r="AF74" s="17"/>
      <c r="AG74" s="17">
        <f>'[1]Mass ABaB'!AJ74</f>
        <v>43.685100000000006</v>
      </c>
      <c r="AH74" s="17"/>
    </row>
    <row r="75" spans="2:34" x14ac:dyDescent="0.25">
      <c r="C75">
        <v>70</v>
      </c>
      <c r="D75" s="25"/>
      <c r="E75" s="25"/>
      <c r="F75" s="27" t="s">
        <v>47</v>
      </c>
      <c r="G75" s="4">
        <v>1</v>
      </c>
      <c r="H75" s="11">
        <v>10.4596</v>
      </c>
      <c r="I75" s="11">
        <v>13.839700000000001</v>
      </c>
      <c r="J75" s="11">
        <f t="shared" si="187"/>
        <v>3.3801000000000005</v>
      </c>
      <c r="K75" s="11">
        <f t="shared" ref="K75" si="193">AVERAGE(J75:J77)</f>
        <v>3.3687</v>
      </c>
      <c r="L75" s="11">
        <v>44.232999999999997</v>
      </c>
      <c r="M75" s="11">
        <f t="shared" si="188"/>
        <v>30.393299999999996</v>
      </c>
      <c r="N75" s="11">
        <f t="shared" ref="N75" si="194">AVERAGE(M75:M77)</f>
        <v>30.433266666666668</v>
      </c>
      <c r="O75" s="11">
        <v>47.1404</v>
      </c>
      <c r="P75" s="11">
        <f t="shared" si="183"/>
        <v>2.9074000000000026</v>
      </c>
      <c r="Q75" s="11">
        <f t="shared" si="184"/>
        <v>33.517526429999997</v>
      </c>
      <c r="R75" s="11">
        <v>13.7547</v>
      </c>
      <c r="S75" s="11">
        <f>'[1]Mass ABaB'!V75</f>
        <v>1.53890327</v>
      </c>
      <c r="T75" s="11">
        <f>'[1]Mass ABaB'!W75</f>
        <v>1.5274250233333335</v>
      </c>
      <c r="U75" s="11">
        <f>'[1]Mass ABaB'!X75</f>
        <v>43.840996730000001</v>
      </c>
      <c r="V75" s="11">
        <f>'[1]Mass ABaB'!Y75</f>
        <v>44.091674976666667</v>
      </c>
      <c r="W75" s="11">
        <f t="shared" si="185"/>
        <v>0.38769999999999705</v>
      </c>
      <c r="X75" s="11">
        <f t="shared" si="186"/>
        <v>2.9924000000000035</v>
      </c>
      <c r="Y75" s="11"/>
      <c r="Z75" s="11"/>
      <c r="AA75" s="11"/>
      <c r="AB75" s="11"/>
      <c r="AC75" s="11"/>
      <c r="AD75" s="11"/>
      <c r="AE75" s="11">
        <f>'[1]Mass ABaB'!AH75</f>
        <v>2.4768000000000017</v>
      </c>
      <c r="AF75" s="11">
        <f>'[1]Mass ABaB'!AI75</f>
        <v>3.0480333333333332</v>
      </c>
      <c r="AG75" s="11">
        <f>'[1]Mass ABaB'!AJ75</f>
        <v>42.903100000000002</v>
      </c>
      <c r="AH75" s="11">
        <f>'[1]Mass ABaB'!AK75</f>
        <v>42.571066666666667</v>
      </c>
    </row>
    <row r="76" spans="2:34" x14ac:dyDescent="0.25">
      <c r="C76">
        <v>71</v>
      </c>
      <c r="D76" s="25"/>
      <c r="E76" s="25"/>
      <c r="F76" s="27"/>
      <c r="G76" s="4">
        <v>2</v>
      </c>
      <c r="H76" s="11">
        <v>10.4224</v>
      </c>
      <c r="I76" s="11">
        <v>13.8081</v>
      </c>
      <c r="J76" s="11">
        <f t="shared" si="187"/>
        <v>3.3856999999999999</v>
      </c>
      <c r="K76" s="11">
        <f t="shared" ref="K76" si="195">STDEV(J75:J77)</f>
        <v>2.4753989577440422E-2</v>
      </c>
      <c r="L76" s="11">
        <v>44.219700000000003</v>
      </c>
      <c r="M76" s="11">
        <f t="shared" si="188"/>
        <v>30.411600000000004</v>
      </c>
      <c r="N76" s="11">
        <f t="shared" ref="N76" si="196">STDEV(M75:M77)</f>
        <v>5.4154624302392283E-2</v>
      </c>
      <c r="O76" s="11">
        <v>47.137900000000002</v>
      </c>
      <c r="P76" s="11">
        <f t="shared" si="183"/>
        <v>2.9181999999999988</v>
      </c>
      <c r="Q76" s="11">
        <f t="shared" si="184"/>
        <v>33.541002510000006</v>
      </c>
      <c r="R76" s="11">
        <v>13.6965</v>
      </c>
      <c r="S76" s="11">
        <f>'[1]Mass ABaB'!V76</f>
        <v>1.3394502900000003</v>
      </c>
      <c r="T76" s="11">
        <f>'[1]Mass ABaB'!W76</f>
        <v>0.18250652087522168</v>
      </c>
      <c r="U76" s="11">
        <f>'[1]Mass ABaB'!X76</f>
        <v>44.505749709999996</v>
      </c>
      <c r="V76" s="11">
        <f>'[1]Mass ABaB'!Y76</f>
        <v>0.36124498611880801</v>
      </c>
      <c r="W76" s="11">
        <f t="shared" si="185"/>
        <v>0.35590000000000188</v>
      </c>
      <c r="X76" s="11">
        <f t="shared" si="186"/>
        <v>3.0297999999999981</v>
      </c>
      <c r="Y76" s="11"/>
      <c r="Z76" s="11"/>
      <c r="AA76" s="11"/>
      <c r="AB76" s="11"/>
      <c r="AC76" s="11"/>
      <c r="AD76" s="11"/>
      <c r="AE76" s="11">
        <f>'[1]Mass ABaB'!AH76</f>
        <v>3.6426999999999996</v>
      </c>
      <c r="AF76" s="11">
        <f>'[1]Mass ABaB'!AI76</f>
        <v>0.58330313159911296</v>
      </c>
      <c r="AG76" s="11">
        <f>'[1]Mass ABaB'!AJ76</f>
        <v>42.202500000000001</v>
      </c>
      <c r="AH76" s="11">
        <f>'[1]Mass ABaB'!AK76</f>
        <v>0.35172589232715507</v>
      </c>
    </row>
    <row r="77" spans="2:34" x14ac:dyDescent="0.25">
      <c r="C77">
        <v>72</v>
      </c>
      <c r="D77" s="25"/>
      <c r="E77" s="25"/>
      <c r="F77" s="27"/>
      <c r="G77" s="4">
        <v>3</v>
      </c>
      <c r="H77" s="11">
        <v>10.4877</v>
      </c>
      <c r="I77" s="11">
        <v>13.827999999999999</v>
      </c>
      <c r="J77" s="11">
        <f t="shared" si="187"/>
        <v>3.3402999999999992</v>
      </c>
      <c r="K77" s="11"/>
      <c r="L77" s="11">
        <v>44.322899999999997</v>
      </c>
      <c r="M77" s="11">
        <f t="shared" si="188"/>
        <v>30.494899999999998</v>
      </c>
      <c r="N77" s="11"/>
      <c r="O77" s="11">
        <v>47.205800000000004</v>
      </c>
      <c r="P77" s="11">
        <f t="shared" si="183"/>
        <v>2.8829000000000065</v>
      </c>
      <c r="Q77" s="11">
        <f t="shared" si="184"/>
        <v>33.58233929</v>
      </c>
      <c r="R77" s="11">
        <v>13.670199999999999</v>
      </c>
      <c r="S77" s="11">
        <f>'[1]Mass ABaB'!V77</f>
        <v>1.7039215100000003</v>
      </c>
      <c r="T77" s="11"/>
      <c r="U77" s="11">
        <f>'[1]Mass ABaB'!X77</f>
        <v>43.92827848999999</v>
      </c>
      <c r="V77" s="11"/>
      <c r="W77" s="11">
        <f t="shared" si="185"/>
        <v>0.29959999999999276</v>
      </c>
      <c r="X77" s="11">
        <f t="shared" si="186"/>
        <v>3.0407000000000064</v>
      </c>
      <c r="Y77" s="11"/>
      <c r="Z77" s="11"/>
      <c r="AA77" s="11"/>
      <c r="AB77" s="11"/>
      <c r="AC77" s="11"/>
      <c r="AD77" s="11"/>
      <c r="AE77" s="11">
        <f>'[1]Mass ABaB'!AH77</f>
        <v>3.0245999999999986</v>
      </c>
      <c r="AF77" s="11"/>
      <c r="AG77" s="11">
        <f>'[1]Mass ABaB'!AJ77</f>
        <v>42.607599999999991</v>
      </c>
      <c r="AH77" s="11"/>
    </row>
    <row r="78" spans="2:34" x14ac:dyDescent="0.25">
      <c r="C78">
        <v>73</v>
      </c>
      <c r="D78" s="25"/>
      <c r="E78" s="25"/>
      <c r="F78" s="26" t="s">
        <v>105</v>
      </c>
      <c r="G78" s="16">
        <v>1</v>
      </c>
      <c r="H78" s="17">
        <v>10.472200000000001</v>
      </c>
      <c r="I78" s="17">
        <v>13.7827</v>
      </c>
      <c r="J78" s="17">
        <f t="shared" si="187"/>
        <v>3.3104999999999993</v>
      </c>
      <c r="K78" s="17">
        <f t="shared" ref="K78" si="197">AVERAGE(J78:J80)</f>
        <v>3.4187333333333325</v>
      </c>
      <c r="L78" s="17">
        <v>43.705800000000004</v>
      </c>
      <c r="M78" s="17">
        <f t="shared" si="188"/>
        <v>29.923100000000005</v>
      </c>
      <c r="N78" s="17">
        <f t="shared" ref="N78" si="198">AVERAGE(M78:M80)</f>
        <v>30.003066666666669</v>
      </c>
      <c r="O78" s="17">
        <v>46.695799999999998</v>
      </c>
      <c r="P78" s="17">
        <f t="shared" si="183"/>
        <v>2.9899999999999949</v>
      </c>
      <c r="Q78" s="17">
        <f t="shared" si="184"/>
        <v>32.982995150000008</v>
      </c>
      <c r="R78" s="17">
        <v>13.758599999999999</v>
      </c>
      <c r="S78" s="17">
        <f>'[1]Mass ABaB'!V78</f>
        <v>1.5917877499999997</v>
      </c>
      <c r="T78" s="17">
        <f>'[1]Mass ABaB'!W78</f>
        <v>1.493136046666667</v>
      </c>
      <c r="U78" s="17">
        <f>'[1]Mass ABaB'!X78</f>
        <v>43.008112250000003</v>
      </c>
      <c r="V78" s="17">
        <f>'[1]Mass ABaB'!Y78</f>
        <v>43.36709728666667</v>
      </c>
      <c r="W78" s="17">
        <f t="shared" si="185"/>
        <v>0.29640000000000377</v>
      </c>
      <c r="X78" s="17">
        <f t="shared" si="186"/>
        <v>3.0140999999999956</v>
      </c>
      <c r="Y78" s="17"/>
      <c r="Z78" s="17"/>
      <c r="AA78" s="17"/>
      <c r="AB78" s="17"/>
      <c r="AC78" s="17"/>
      <c r="AD78" s="17"/>
      <c r="AE78" s="17">
        <f>'[1]Mass ABaB'!AH78</f>
        <v>1.3771000000000015</v>
      </c>
      <c r="AF78" s="17">
        <f>'[1]Mass ABaB'!AI78</f>
        <v>1.4558333333333333</v>
      </c>
      <c r="AG78" s="17">
        <f>'[1]Mass ABaB'!AJ78</f>
        <v>43.222799999999999</v>
      </c>
      <c r="AH78" s="17">
        <f>'[1]Mass ABaB'!AK78</f>
        <v>43.404400000000003</v>
      </c>
    </row>
    <row r="79" spans="2:34" x14ac:dyDescent="0.25">
      <c r="C79">
        <v>74</v>
      </c>
      <c r="D79" s="25"/>
      <c r="E79" s="25"/>
      <c r="F79" s="26"/>
      <c r="G79" s="16">
        <v>2</v>
      </c>
      <c r="H79" s="17">
        <v>10.464</v>
      </c>
      <c r="I79" s="17">
        <v>13.7652</v>
      </c>
      <c r="J79" s="17">
        <f t="shared" si="187"/>
        <v>3.3011999999999997</v>
      </c>
      <c r="K79" s="17">
        <f t="shared" ref="K79" si="199">STDEV(J78:J80)</f>
        <v>0.19557495579274256</v>
      </c>
      <c r="L79" s="17">
        <v>43.821899999999999</v>
      </c>
      <c r="M79" s="17">
        <f t="shared" si="188"/>
        <v>30.056699999999999</v>
      </c>
      <c r="N79" s="17">
        <f t="shared" ref="N79" si="200">STDEV(M78:M80)</f>
        <v>7.0585574541353363E-2</v>
      </c>
      <c r="O79" s="17">
        <v>46.711100000000002</v>
      </c>
      <c r="P79" s="17">
        <f t="shared" si="183"/>
        <v>2.8892000000000024</v>
      </c>
      <c r="Q79" s="17">
        <f t="shared" si="184"/>
        <v>33.107999159999999</v>
      </c>
      <c r="R79" s="17">
        <v>13.8635</v>
      </c>
      <c r="S79" s="17">
        <f>'[1]Mass ABaB'!V79</f>
        <v>1.5388645400000003</v>
      </c>
      <c r="T79" s="17">
        <f>'[1]Mass ABaB'!W79</f>
        <v>0.12780628870014515</v>
      </c>
      <c r="U79" s="17">
        <f>'[1]Mass ABaB'!X79</f>
        <v>43.315135459999993</v>
      </c>
      <c r="V79" s="17">
        <f>'[1]Mass ABaB'!Y79</f>
        <v>0.38758715952970363</v>
      </c>
      <c r="W79" s="17">
        <f t="shared" si="185"/>
        <v>0.51029999999999731</v>
      </c>
      <c r="X79" s="17">
        <f t="shared" si="186"/>
        <v>2.7909000000000024</v>
      </c>
      <c r="Y79" s="17"/>
      <c r="Z79" s="17"/>
      <c r="AA79" s="17"/>
      <c r="AB79" s="17"/>
      <c r="AC79" s="17"/>
      <c r="AD79" s="17"/>
      <c r="AE79" s="17">
        <f>'[1]Mass ABaB'!AH79</f>
        <v>1.4320999999999962</v>
      </c>
      <c r="AF79" s="17">
        <f>'[1]Mass ABaB'!AI79</f>
        <v>9.2902170767606082E-2</v>
      </c>
      <c r="AG79" s="17">
        <f>'[1]Mass ABaB'!AJ79</f>
        <v>43.421900000000001</v>
      </c>
      <c r="AH79" s="17">
        <f>'[1]Mass ABaB'!AK79</f>
        <v>0.17351314071274299</v>
      </c>
    </row>
    <row r="80" spans="2:34" x14ac:dyDescent="0.25">
      <c r="C80">
        <v>75</v>
      </c>
      <c r="D80" s="25"/>
      <c r="E80" s="25"/>
      <c r="F80" s="26"/>
      <c r="G80" s="16">
        <v>3</v>
      </c>
      <c r="H80" s="17">
        <v>10.4755</v>
      </c>
      <c r="I80" s="17">
        <v>14.12</v>
      </c>
      <c r="J80" s="17">
        <f t="shared" si="187"/>
        <v>3.644499999999999</v>
      </c>
      <c r="K80" s="17"/>
      <c r="L80" s="17">
        <v>44.1494</v>
      </c>
      <c r="M80" s="17">
        <f t="shared" si="188"/>
        <v>30.029400000000003</v>
      </c>
      <c r="N80" s="17"/>
      <c r="O80" s="17">
        <v>47.0381</v>
      </c>
      <c r="P80" s="17">
        <f t="shared" si="183"/>
        <v>2.8887</v>
      </c>
      <c r="Q80" s="17">
        <f t="shared" si="184"/>
        <v>33.398011350000004</v>
      </c>
      <c r="R80" s="17">
        <v>13.736499999999999</v>
      </c>
      <c r="S80" s="17">
        <f>'[1]Mass ABaB'!V80</f>
        <v>1.3487558500000012</v>
      </c>
      <c r="T80" s="17"/>
      <c r="U80" s="17">
        <f>'[1]Mass ABaB'!X80</f>
        <v>43.778044149999999</v>
      </c>
      <c r="V80" s="17"/>
      <c r="W80" s="17">
        <f t="shared" si="185"/>
        <v>0.37229999999999919</v>
      </c>
      <c r="X80" s="17">
        <f t="shared" si="186"/>
        <v>3.2721999999999998</v>
      </c>
      <c r="Y80" s="17"/>
      <c r="Z80" s="17"/>
      <c r="AA80" s="17"/>
      <c r="AB80" s="17"/>
      <c r="AC80" s="17"/>
      <c r="AD80" s="17"/>
      <c r="AE80" s="17">
        <f>'[1]Mass ABaB'!AH80</f>
        <v>1.5583000000000014</v>
      </c>
      <c r="AF80" s="17"/>
      <c r="AG80" s="17">
        <f>'[1]Mass ABaB'!AJ80</f>
        <v>43.5685</v>
      </c>
      <c r="AH80" s="17"/>
    </row>
    <row r="81" spans="3:34" x14ac:dyDescent="0.25">
      <c r="C81">
        <v>76</v>
      </c>
      <c r="D81" s="25"/>
      <c r="E81" s="3">
        <v>144</v>
      </c>
      <c r="F81" s="27" t="s">
        <v>104</v>
      </c>
      <c r="G81" s="4">
        <v>1</v>
      </c>
      <c r="H81" s="11">
        <v>10.5007</v>
      </c>
      <c r="I81" s="11">
        <v>14.033300000000001</v>
      </c>
      <c r="J81" s="11">
        <f t="shared" si="187"/>
        <v>3.5326000000000004</v>
      </c>
      <c r="K81" s="11">
        <f t="shared" ref="K81" si="201">AVERAGE(J81:J83)</f>
        <v>3.4842999999999997</v>
      </c>
      <c r="L81" s="11">
        <v>44.191400000000002</v>
      </c>
      <c r="M81" s="11">
        <f t="shared" si="188"/>
        <v>30.158100000000001</v>
      </c>
      <c r="N81" s="11">
        <f t="shared" ref="N81" si="202">AVERAGE(M81:M83)</f>
        <v>30.20856666666667</v>
      </c>
      <c r="O81" s="11">
        <v>47.087600000000002</v>
      </c>
      <c r="P81" s="11">
        <f t="shared" si="183"/>
        <v>2.8962000000000003</v>
      </c>
      <c r="Q81" s="11">
        <f t="shared" si="184"/>
        <v>33.423282180000001</v>
      </c>
      <c r="R81" s="11">
        <v>13.8025</v>
      </c>
      <c r="S81" s="11">
        <f>'[1]Mass ABaB'!V81</f>
        <v>1.5901064200000006</v>
      </c>
      <c r="T81" s="11">
        <f>'[1]Mass ABaB'!W81</f>
        <v>1.4933852099999998</v>
      </c>
      <c r="U81" s="11">
        <f>'[1]Mass ABaB'!X81</f>
        <v>43.970593580000006</v>
      </c>
      <c r="V81" s="11">
        <f>'[1]Mass ABaB'!Y81</f>
        <v>44.104381456666665</v>
      </c>
      <c r="W81" s="11">
        <f t="shared" si="185"/>
        <v>0.40559999999999974</v>
      </c>
      <c r="X81" s="11">
        <f t="shared" si="186"/>
        <v>3.1270000000000007</v>
      </c>
      <c r="Y81" s="11"/>
      <c r="Z81" s="11"/>
      <c r="AA81" s="11"/>
      <c r="AB81" s="11"/>
      <c r="AC81" s="11"/>
      <c r="AD81" s="11"/>
      <c r="AE81" s="11">
        <f>'[1]Mass ABaB'!AH81</f>
        <v>1.8239000000000021</v>
      </c>
      <c r="AF81" s="11">
        <f>'[1]Mass ABaB'!AI81</f>
        <v>1.8770333333333333</v>
      </c>
      <c r="AG81" s="11">
        <f>'[1]Mass ABaB'!AJ81</f>
        <v>43.736800000000002</v>
      </c>
      <c r="AH81" s="11">
        <f>'[1]Mass ABaB'!AK81</f>
        <v>43.720733333333335</v>
      </c>
    </row>
    <row r="82" spans="3:34" x14ac:dyDescent="0.25">
      <c r="C82">
        <v>77</v>
      </c>
      <c r="D82" s="25"/>
      <c r="E82" s="25">
        <v>144</v>
      </c>
      <c r="F82" s="27"/>
      <c r="G82" s="4">
        <v>2</v>
      </c>
      <c r="H82" s="11">
        <v>10.3277</v>
      </c>
      <c r="I82" s="11">
        <v>13.914</v>
      </c>
      <c r="J82" s="11">
        <f t="shared" si="187"/>
        <v>3.5862999999999996</v>
      </c>
      <c r="K82" s="11">
        <f t="shared" ref="K82" si="203">STDEV(J81:J83)</f>
        <v>0.13290406314330663</v>
      </c>
      <c r="L82" s="11">
        <v>44.138800000000003</v>
      </c>
      <c r="M82" s="11">
        <f t="shared" si="188"/>
        <v>30.224800000000002</v>
      </c>
      <c r="N82" s="11">
        <f t="shared" ref="N82" si="204">STDEV(M81:M83)</f>
        <v>4.4622453241986583E-2</v>
      </c>
      <c r="O82" s="11">
        <v>47.0411</v>
      </c>
      <c r="P82" s="11">
        <f t="shared" si="183"/>
        <v>2.9022999999999968</v>
      </c>
      <c r="Q82" s="11">
        <f t="shared" si="184"/>
        <v>33.53961709</v>
      </c>
      <c r="R82" s="11">
        <v>13.651999999999999</v>
      </c>
      <c r="S82" s="11">
        <f>'[1]Mass ABaB'!V82</f>
        <v>1.426041509999999</v>
      </c>
      <c r="T82" s="11">
        <f>'[1]Mass ABaB'!W82</f>
        <v>8.5887148303324376E-2</v>
      </c>
      <c r="U82" s="11">
        <f>'[1]Mass ABaB'!X82</f>
        <v>44.329158490000005</v>
      </c>
      <c r="V82" s="11">
        <f>'[1]Mass ABaB'!Y82</f>
        <v>0.19583531000310103</v>
      </c>
      <c r="W82" s="11">
        <f t="shared" si="185"/>
        <v>0.42200000000000237</v>
      </c>
      <c r="X82" s="11">
        <f t="shared" si="186"/>
        <v>3.1642999999999972</v>
      </c>
      <c r="Y82" s="11"/>
      <c r="Z82" s="11"/>
      <c r="AA82" s="11"/>
      <c r="AB82" s="11"/>
      <c r="AC82" s="11"/>
      <c r="AD82" s="11"/>
      <c r="AE82" s="11">
        <f>'[1]Mass ABaB'!AH82</f>
        <v>1.952800000000001</v>
      </c>
      <c r="AF82" s="11">
        <f>'[1]Mass ABaB'!AI82</f>
        <v>6.7364703913350435E-2</v>
      </c>
      <c r="AG82" s="11">
        <f>'[1]Mass ABaB'!AJ82</f>
        <v>43.802400000000006</v>
      </c>
      <c r="AH82" s="11">
        <f>'[1]Mass ABaB'!AK82</f>
        <v>9.0772756559076614E-2</v>
      </c>
    </row>
    <row r="83" spans="3:34" x14ac:dyDescent="0.25">
      <c r="C83">
        <v>78</v>
      </c>
      <c r="D83" s="25"/>
      <c r="E83" s="25"/>
      <c r="F83" s="27"/>
      <c r="G83" s="4">
        <v>3</v>
      </c>
      <c r="H83" s="11">
        <v>10.519500000000001</v>
      </c>
      <c r="I83" s="11">
        <v>13.8535</v>
      </c>
      <c r="J83" s="11">
        <f t="shared" si="187"/>
        <v>3.3339999999999996</v>
      </c>
      <c r="K83" s="11"/>
      <c r="L83" s="11">
        <v>44.096299999999999</v>
      </c>
      <c r="M83" s="11">
        <f t="shared" si="188"/>
        <v>30.242799999999999</v>
      </c>
      <c r="N83" s="11"/>
      <c r="O83" s="11">
        <v>46.971699999999998</v>
      </c>
      <c r="P83" s="11">
        <f t="shared" si="183"/>
        <v>2.8753999999999991</v>
      </c>
      <c r="Q83" s="11">
        <f t="shared" si="184"/>
        <v>33.324416200000002</v>
      </c>
      <c r="R83" s="11">
        <v>13.856299999999999</v>
      </c>
      <c r="S83" s="11">
        <f>'[1]Mass ABaB'!V83</f>
        <v>1.4640076999999996</v>
      </c>
      <c r="T83" s="11"/>
      <c r="U83" s="11">
        <f>'[1]Mass ABaB'!X83</f>
        <v>44.0133923</v>
      </c>
      <c r="V83" s="11"/>
      <c r="W83" s="11">
        <f t="shared" si="185"/>
        <v>0.46139999999999937</v>
      </c>
      <c r="X83" s="11">
        <f t="shared" si="186"/>
        <v>2.8726000000000003</v>
      </c>
      <c r="Y83" s="11"/>
      <c r="Z83" s="11"/>
      <c r="AA83" s="11"/>
      <c r="AB83" s="11"/>
      <c r="AC83" s="11"/>
      <c r="AD83" s="11"/>
      <c r="AE83" s="11">
        <f>'[1]Mass ABaB'!AH83</f>
        <v>1.8543999999999967</v>
      </c>
      <c r="AF83" s="11"/>
      <c r="AG83" s="11">
        <f>'[1]Mass ABaB'!AJ83</f>
        <v>43.623000000000005</v>
      </c>
      <c r="AH83" s="11"/>
    </row>
    <row r="84" spans="3:34" ht="15" customHeight="1" x14ac:dyDescent="0.25">
      <c r="C84">
        <v>79</v>
      </c>
      <c r="D84" s="25"/>
      <c r="E84" s="25"/>
      <c r="F84" s="26" t="s">
        <v>45</v>
      </c>
      <c r="G84" s="16">
        <v>1</v>
      </c>
      <c r="H84" s="17">
        <v>10.5517</v>
      </c>
      <c r="I84" s="17">
        <v>13.9435</v>
      </c>
      <c r="J84" s="17">
        <f t="shared" si="187"/>
        <v>3.3917999999999999</v>
      </c>
      <c r="K84" s="17">
        <f t="shared" ref="K84" si="205">AVERAGE(J84:J86)</f>
        <v>3.4326666666666665</v>
      </c>
      <c r="L84" s="17">
        <v>44.100499999999997</v>
      </c>
      <c r="M84" s="17">
        <f t="shared" si="188"/>
        <v>30.156999999999996</v>
      </c>
      <c r="N84" s="17">
        <f t="shared" ref="N84" si="206">AVERAGE(M84:M86)</f>
        <v>30.206699999999998</v>
      </c>
      <c r="O84" s="17">
        <v>46.979599999999998</v>
      </c>
      <c r="P84" s="17">
        <f t="shared" si="183"/>
        <v>2.8791000000000011</v>
      </c>
      <c r="Q84" s="17">
        <f t="shared" si="184"/>
        <v>33.292040739999997</v>
      </c>
      <c r="R84" s="17">
        <v>13.8584</v>
      </c>
      <c r="S84" s="17">
        <f>'[1]Mass ABaB'!V84</f>
        <v>1.5506679599999991</v>
      </c>
      <c r="T84" s="17">
        <f>'[1]Mass ABaB'!W84</f>
        <v>1.5411353333333333</v>
      </c>
      <c r="U84" s="17">
        <f>'[1]Mass ABaB'!X84</f>
        <v>43.563132039999999</v>
      </c>
      <c r="V84" s="17">
        <f>'[1]Mass ABaB'!Y84</f>
        <v>43.801997999999998</v>
      </c>
      <c r="W84" s="17">
        <f t="shared" si="185"/>
        <v>0.4275999999999982</v>
      </c>
      <c r="X84" s="17">
        <f t="shared" si="186"/>
        <v>2.9642000000000017</v>
      </c>
      <c r="Y84" s="17"/>
      <c r="Z84" s="17"/>
      <c r="AA84" s="17"/>
      <c r="AB84" s="17"/>
      <c r="AC84" s="17"/>
      <c r="AD84" s="17"/>
      <c r="AE84" s="17">
        <f>'[1]Mass ABaB'!AH84</f>
        <v>1.1777999999999997</v>
      </c>
      <c r="AF84" s="17">
        <f>'[1]Mass ABaB'!AI84</f>
        <v>1.2353000000000003</v>
      </c>
      <c r="AG84" s="17">
        <f>'[1]Mass ABaB'!AJ84</f>
        <v>43.936</v>
      </c>
      <c r="AH84" s="17">
        <f>'[1]Mass ABaB'!AK84</f>
        <v>44.107833333333332</v>
      </c>
    </row>
    <row r="85" spans="3:34" x14ac:dyDescent="0.25">
      <c r="C85">
        <v>80</v>
      </c>
      <c r="D85" s="25"/>
      <c r="E85" s="25"/>
      <c r="F85" s="26"/>
      <c r="G85" s="16">
        <v>2</v>
      </c>
      <c r="H85" s="17">
        <v>10.464700000000001</v>
      </c>
      <c r="I85" s="17">
        <v>13.724600000000001</v>
      </c>
      <c r="J85" s="17">
        <f t="shared" si="187"/>
        <v>3.2599</v>
      </c>
      <c r="K85" s="17">
        <f t="shared" ref="K85" si="207">STDEV(J84:J86)</f>
        <v>0.19641487553984641</v>
      </c>
      <c r="L85" s="17">
        <v>43.881</v>
      </c>
      <c r="M85" s="17">
        <f t="shared" si="188"/>
        <v>30.156399999999998</v>
      </c>
      <c r="N85" s="17">
        <f t="shared" ref="N85" si="208">STDEV(M84:M86)</f>
        <v>8.6603059992128528E-2</v>
      </c>
      <c r="O85" s="17">
        <v>46.757399999999997</v>
      </c>
      <c r="P85" s="17">
        <f t="shared" si="183"/>
        <v>2.8763999999999967</v>
      </c>
      <c r="Q85" s="17">
        <f t="shared" si="184"/>
        <v>33.169525569999998</v>
      </c>
      <c r="R85" s="17">
        <v>13.728400000000001</v>
      </c>
      <c r="S85" s="17">
        <f>'[1]Mass ABaB'!V85</f>
        <v>1.3662235300000001</v>
      </c>
      <c r="T85" s="17">
        <f>'[1]Mass ABaB'!W85</f>
        <v>0.170345651531569</v>
      </c>
      <c r="U85" s="17">
        <f>'[1]Mass ABaB'!X85</f>
        <v>43.913176469999996</v>
      </c>
      <c r="V85" s="17">
        <f>'[1]Mass ABaB'!Y85</f>
        <v>0.20702861413433071</v>
      </c>
      <c r="W85" s="17">
        <f t="shared" si="185"/>
        <v>0.38730000000000331</v>
      </c>
      <c r="X85" s="17">
        <f t="shared" si="186"/>
        <v>2.8725999999999967</v>
      </c>
      <c r="Y85" s="17"/>
      <c r="Z85" s="17"/>
      <c r="AA85" s="17"/>
      <c r="AB85" s="17"/>
      <c r="AC85" s="17"/>
      <c r="AD85" s="17"/>
      <c r="AE85" s="17">
        <f>'[1]Mass ABaB'!AH85</f>
        <v>1.3356999999999979</v>
      </c>
      <c r="AF85" s="17">
        <f>'[1]Mass ABaB'!AI85</f>
        <v>8.7254856598356134E-2</v>
      </c>
      <c r="AG85" s="17">
        <f>'[1]Mass ABaB'!AJ85</f>
        <v>43.9437</v>
      </c>
      <c r="AH85" s="17">
        <f>'[1]Mass ABaB'!AK85</f>
        <v>0.29098113913676954</v>
      </c>
    </row>
    <row r="86" spans="3:34" x14ac:dyDescent="0.25">
      <c r="C86">
        <v>81</v>
      </c>
      <c r="D86" s="25"/>
      <c r="E86" s="25"/>
      <c r="F86" s="26"/>
      <c r="G86" s="16">
        <v>3</v>
      </c>
      <c r="H86" s="17">
        <v>10.485300000000001</v>
      </c>
      <c r="I86" s="17">
        <v>14.131600000000001</v>
      </c>
      <c r="J86" s="17">
        <f t="shared" si="187"/>
        <v>3.6463000000000001</v>
      </c>
      <c r="K86" s="17"/>
      <c r="L86" s="17">
        <v>44.438299999999998</v>
      </c>
      <c r="M86" s="17">
        <f t="shared" si="188"/>
        <v>30.306699999999999</v>
      </c>
      <c r="N86" s="17"/>
      <c r="O86" s="17">
        <v>47.344700000000003</v>
      </c>
      <c r="P86" s="17">
        <f t="shared" si="183"/>
        <v>2.906400000000005</v>
      </c>
      <c r="Q86" s="17">
        <f t="shared" si="184"/>
        <v>33.676975089999999</v>
      </c>
      <c r="R86" s="17">
        <v>13.6929</v>
      </c>
      <c r="S86" s="17">
        <f>'[1]Mass ABaB'!V86</f>
        <v>1.7065145100000008</v>
      </c>
      <c r="T86" s="17"/>
      <c r="U86" s="17">
        <f>'[1]Mass ABaB'!X86</f>
        <v>43.929685490000004</v>
      </c>
      <c r="V86" s="17"/>
      <c r="W86" s="17">
        <f t="shared" si="185"/>
        <v>0.30119999999999436</v>
      </c>
      <c r="X86" s="17">
        <f t="shared" si="186"/>
        <v>3.3451000000000057</v>
      </c>
      <c r="Y86" s="17"/>
      <c r="Z86" s="17"/>
      <c r="AA86" s="17"/>
      <c r="AB86" s="17"/>
      <c r="AC86" s="17"/>
      <c r="AD86" s="17"/>
      <c r="AE86" s="17">
        <f>'[1]Mass ABaB'!AH86</f>
        <v>1.1924000000000026</v>
      </c>
      <c r="AF86" s="17"/>
      <c r="AG86" s="17">
        <f>'[1]Mass ABaB'!AJ86</f>
        <v>44.443799999999996</v>
      </c>
      <c r="AH86" s="17"/>
    </row>
    <row r="87" spans="3:34" x14ac:dyDescent="0.25">
      <c r="C87">
        <v>82</v>
      </c>
      <c r="D87" s="25"/>
      <c r="E87" s="25"/>
      <c r="F87" s="27" t="s">
        <v>46</v>
      </c>
      <c r="G87" s="4">
        <v>1</v>
      </c>
      <c r="H87" s="11">
        <v>10.553000000000001</v>
      </c>
      <c r="I87" s="11">
        <v>13.8443</v>
      </c>
      <c r="J87" s="11">
        <f t="shared" si="187"/>
        <v>3.2912999999999997</v>
      </c>
      <c r="K87" s="11">
        <f t="shared" ref="K87" si="209">AVERAGE(J87:J89)</f>
        <v>3.4627999999999997</v>
      </c>
      <c r="L87" s="11">
        <v>44.038899999999998</v>
      </c>
      <c r="M87" s="11">
        <f t="shared" si="188"/>
        <v>30.194599999999998</v>
      </c>
      <c r="N87" s="11">
        <f t="shared" ref="N87" si="210">AVERAGE(M87:M89)</f>
        <v>30.153399999999994</v>
      </c>
      <c r="O87" s="11">
        <v>46.929600000000001</v>
      </c>
      <c r="P87" s="11">
        <f t="shared" si="183"/>
        <v>2.8907000000000025</v>
      </c>
      <c r="Q87" s="11">
        <f t="shared" si="184"/>
        <v>33.236748589999998</v>
      </c>
      <c r="R87" s="11">
        <v>13.9514</v>
      </c>
      <c r="S87" s="11">
        <f>'[1]Mass ABaB'!V87</f>
        <v>1.5852904100000009</v>
      </c>
      <c r="T87" s="11">
        <f>'[1]Mass ABaB'!W87</f>
        <v>1.5905257933333337</v>
      </c>
      <c r="U87" s="11">
        <f>'[1]Mass ABaB'!X87</f>
        <v>43.989009590000002</v>
      </c>
      <c r="V87" s="11">
        <f>'[1]Mass ABaB'!Y87</f>
        <v>44.03717420666667</v>
      </c>
      <c r="W87" s="11">
        <f t="shared" si="185"/>
        <v>0.50769999999999627</v>
      </c>
      <c r="X87" s="11">
        <f t="shared" si="186"/>
        <v>2.7836000000000034</v>
      </c>
      <c r="Y87" s="11"/>
      <c r="Z87" s="11"/>
      <c r="AA87" s="11"/>
      <c r="AB87" s="11"/>
      <c r="AC87" s="11"/>
      <c r="AD87" s="11"/>
      <c r="AE87" s="11">
        <f>'[1]Mass ABaB'!AH87</f>
        <v>1.4784999999999995</v>
      </c>
      <c r="AF87" s="11">
        <f>'[1]Mass ABaB'!AI87</f>
        <v>1.544433333333334</v>
      </c>
      <c r="AG87" s="11">
        <f>'[1]Mass ABaB'!AJ87</f>
        <v>44.095800000000004</v>
      </c>
      <c r="AH87" s="11">
        <f>'[1]Mass ABaB'!AK87</f>
        <v>44.083266666666667</v>
      </c>
    </row>
    <row r="88" spans="3:34" x14ac:dyDescent="0.25">
      <c r="C88">
        <v>83</v>
      </c>
      <c r="D88" s="25"/>
      <c r="E88" s="25"/>
      <c r="F88" s="27"/>
      <c r="G88" s="4">
        <v>2</v>
      </c>
      <c r="H88" s="11">
        <v>10.428900000000001</v>
      </c>
      <c r="I88" s="11">
        <v>14.130699999999999</v>
      </c>
      <c r="J88" s="11">
        <f t="shared" si="187"/>
        <v>3.7017999999999986</v>
      </c>
      <c r="K88" s="11">
        <f t="shared" ref="K88" si="211">STDEV(J87:J89)</f>
        <v>0.21341215991597032</v>
      </c>
      <c r="L88" s="11">
        <v>44.308399999999999</v>
      </c>
      <c r="M88" s="11">
        <f t="shared" si="188"/>
        <v>30.177700000000002</v>
      </c>
      <c r="N88" s="11">
        <f t="shared" ref="N88" si="212">STDEV(M87:M89)</f>
        <v>5.7350588488699006E-2</v>
      </c>
      <c r="O88" s="11">
        <v>47.208199999999998</v>
      </c>
      <c r="P88" s="11">
        <f t="shared" si="183"/>
        <v>2.899799999999999</v>
      </c>
      <c r="Q88" s="11">
        <f t="shared" si="184"/>
        <v>33.599273740000001</v>
      </c>
      <c r="R88" s="11">
        <v>13.7958</v>
      </c>
      <c r="S88" s="11">
        <f>'[1]Mass ABaB'!V88</f>
        <v>1.58728866</v>
      </c>
      <c r="T88" s="11">
        <f>'[1]Mass ABaB'!W88</f>
        <v>7.4051269243561885E-3</v>
      </c>
      <c r="U88" s="11">
        <f>'[1]Mass ABaB'!X88</f>
        <v>44.341011340000001</v>
      </c>
      <c r="V88" s="11">
        <f>'[1]Mass ABaB'!Y88</f>
        <v>0.28284737021009487</v>
      </c>
      <c r="W88" s="11">
        <f t="shared" si="185"/>
        <v>0.46710000000000029</v>
      </c>
      <c r="X88" s="11">
        <f t="shared" si="186"/>
        <v>3.2346999999999984</v>
      </c>
      <c r="Y88" s="11"/>
      <c r="Z88" s="11"/>
      <c r="AA88" s="11"/>
      <c r="AB88" s="11"/>
      <c r="AC88" s="11"/>
      <c r="AD88" s="11"/>
      <c r="AE88" s="11">
        <f>'[1]Mass ABaB'!AH88</f>
        <v>1.5078000000000027</v>
      </c>
      <c r="AF88" s="11">
        <f>'[1]Mass ABaB'!AI88</f>
        <v>9.0025348282210205E-2</v>
      </c>
      <c r="AG88" s="11">
        <f>'[1]Mass ABaB'!AJ88</f>
        <v>44.420500000000004</v>
      </c>
      <c r="AH88" s="11">
        <f>'[1]Mass ABaB'!AK88</f>
        <v>0.34367144678214828</v>
      </c>
    </row>
    <row r="89" spans="3:34" x14ac:dyDescent="0.25">
      <c r="C89">
        <v>84</v>
      </c>
      <c r="D89" s="25"/>
      <c r="E89" s="25"/>
      <c r="F89" s="27"/>
      <c r="G89" s="4">
        <v>3</v>
      </c>
      <c r="H89" s="11">
        <v>10.5518</v>
      </c>
      <c r="I89" s="11">
        <v>13.947100000000001</v>
      </c>
      <c r="J89" s="11">
        <f t="shared" si="187"/>
        <v>3.3953000000000007</v>
      </c>
      <c r="K89" s="11"/>
      <c r="L89" s="11">
        <v>44.034999999999997</v>
      </c>
      <c r="M89" s="11">
        <f t="shared" si="188"/>
        <v>30.087899999999998</v>
      </c>
      <c r="N89" s="11"/>
      <c r="O89" s="11">
        <v>46.936199999999999</v>
      </c>
      <c r="P89" s="11">
        <f t="shared" si="183"/>
        <v>2.9012000000000029</v>
      </c>
      <c r="Q89" s="11">
        <f t="shared" si="184"/>
        <v>33.226175789999999</v>
      </c>
      <c r="R89" s="11">
        <v>13.766999999999999</v>
      </c>
      <c r="S89" s="11">
        <f>'[1]Mass ABaB'!V89</f>
        <v>1.5989983099999996</v>
      </c>
      <c r="T89" s="11"/>
      <c r="U89" s="11">
        <f>'[1]Mass ABaB'!X89</f>
        <v>43.781501689999999</v>
      </c>
      <c r="V89" s="11"/>
      <c r="W89" s="11">
        <f t="shared" si="185"/>
        <v>0.3139999999999965</v>
      </c>
      <c r="X89" s="11">
        <f t="shared" si="186"/>
        <v>3.0813000000000041</v>
      </c>
      <c r="Y89" s="11"/>
      <c r="Z89" s="11"/>
      <c r="AA89" s="11"/>
      <c r="AB89" s="11"/>
      <c r="AC89" s="11"/>
      <c r="AD89" s="11"/>
      <c r="AE89" s="11">
        <f>'[1]Mass ABaB'!AH89</f>
        <v>1.6469999999999998</v>
      </c>
      <c r="AF89" s="11"/>
      <c r="AG89" s="11">
        <f>'[1]Mass ABaB'!AJ89</f>
        <v>43.733499999999999</v>
      </c>
      <c r="AH89" s="11"/>
    </row>
    <row r="90" spans="3:34" x14ac:dyDescent="0.25">
      <c r="C90">
        <v>85</v>
      </c>
      <c r="D90" s="25"/>
      <c r="E90" s="25"/>
      <c r="F90" s="26" t="s">
        <v>47</v>
      </c>
      <c r="G90" s="16">
        <v>1</v>
      </c>
      <c r="H90" s="17">
        <v>10.4649</v>
      </c>
      <c r="I90" s="17">
        <v>13.7004</v>
      </c>
      <c r="J90" s="17">
        <f t="shared" si="187"/>
        <v>3.2355</v>
      </c>
      <c r="K90" s="17">
        <f t="shared" ref="K90" si="213">AVERAGE(J90:J92)</f>
        <v>3.2769000000000008</v>
      </c>
      <c r="L90" s="17">
        <v>44.262300000000003</v>
      </c>
      <c r="M90" s="17">
        <f t="shared" si="188"/>
        <v>30.561900000000001</v>
      </c>
      <c r="N90" s="17">
        <f t="shared" ref="N90" si="214">AVERAGE(M90:M92)</f>
        <v>30.450066666666668</v>
      </c>
      <c r="O90" s="17">
        <v>47.141100000000002</v>
      </c>
      <c r="P90" s="17">
        <f t="shared" si="183"/>
        <v>2.8787999999999982</v>
      </c>
      <c r="Q90" s="17">
        <f t="shared" si="184"/>
        <v>33.552472649999999</v>
      </c>
      <c r="R90" s="17">
        <v>13.8028</v>
      </c>
      <c r="S90" s="17">
        <f>'[1]Mass ABaB'!V90</f>
        <v>1.4090792500000011</v>
      </c>
      <c r="T90" s="17">
        <f>'[1]Mass ABaB'!W90</f>
        <v>1.4942342966666669</v>
      </c>
      <c r="U90" s="17">
        <f>'[1]Mass ABaB'!X90</f>
        <v>44.056520750000004</v>
      </c>
      <c r="V90" s="17">
        <f>'[1]Mass ABaB'!Y90</f>
        <v>44.159865703333331</v>
      </c>
      <c r="W90" s="17">
        <f t="shared" si="185"/>
        <v>0.45910000000000117</v>
      </c>
      <c r="X90" s="17">
        <f t="shared" si="186"/>
        <v>2.7763999999999989</v>
      </c>
      <c r="Y90" s="17"/>
      <c r="Z90" s="17"/>
      <c r="AA90" s="17"/>
      <c r="AB90" s="17"/>
      <c r="AC90" s="17"/>
      <c r="AD90" s="17"/>
      <c r="AE90" s="17">
        <f>'[1]Mass ABaB'!AH90</f>
        <v>1.0257000000000014</v>
      </c>
      <c r="AF90" s="17">
        <f>'[1]Mass ABaB'!AI90</f>
        <v>1.8390666666666668</v>
      </c>
      <c r="AG90" s="17">
        <f>'[1]Mass ABaB'!AJ90</f>
        <v>44.439900000000002</v>
      </c>
      <c r="AH90" s="17">
        <f>'[1]Mass ABaB'!AK90</f>
        <v>43.815033333333325</v>
      </c>
    </row>
    <row r="91" spans="3:34" x14ac:dyDescent="0.25">
      <c r="C91">
        <v>86</v>
      </c>
      <c r="D91" s="25"/>
      <c r="E91" s="25"/>
      <c r="F91" s="26"/>
      <c r="G91" s="16">
        <v>2</v>
      </c>
      <c r="H91" s="17">
        <v>10.500999999999999</v>
      </c>
      <c r="I91" s="17">
        <v>13.7719</v>
      </c>
      <c r="J91" s="17">
        <f t="shared" si="187"/>
        <v>3.270900000000001</v>
      </c>
      <c r="K91" s="17">
        <f t="shared" ref="K91" si="215">STDEV(J90:J92)</f>
        <v>4.4703020032208517E-2</v>
      </c>
      <c r="L91" s="17">
        <v>44.1051</v>
      </c>
      <c r="M91" s="17">
        <f t="shared" si="188"/>
        <v>30.333199999999998</v>
      </c>
      <c r="N91" s="17">
        <f t="shared" ref="N91" si="216">STDEV(M90:M92)</f>
        <v>0.1144330517522526</v>
      </c>
      <c r="O91" s="17">
        <v>46.993699999999997</v>
      </c>
      <c r="P91" s="17">
        <f t="shared" si="183"/>
        <v>2.8885999999999967</v>
      </c>
      <c r="Q91" s="17">
        <f t="shared" si="184"/>
        <v>33.356492869999997</v>
      </c>
      <c r="R91" s="17">
        <v>13.8019</v>
      </c>
      <c r="S91" s="17">
        <f>'[1]Mass ABaB'!V91</f>
        <v>1.3368917300000001</v>
      </c>
      <c r="T91" s="17">
        <f>'[1]Mass ABaB'!W91</f>
        <v>0.21308819503954496</v>
      </c>
      <c r="U91" s="17">
        <f>'[1]Mass ABaB'!X91</f>
        <v>44.266008269999993</v>
      </c>
      <c r="V91" s="17">
        <f>'[1]Mass ABaB'!Y91</f>
        <v>0.10477177692111839</v>
      </c>
      <c r="W91" s="17">
        <f t="shared" si="185"/>
        <v>0.41230000000000366</v>
      </c>
      <c r="X91" s="17">
        <f t="shared" si="186"/>
        <v>2.8585999999999974</v>
      </c>
      <c r="Y91" s="17"/>
      <c r="Z91" s="17"/>
      <c r="AA91" s="17"/>
      <c r="AB91" s="17"/>
      <c r="AC91" s="17"/>
      <c r="AD91" s="17"/>
      <c r="AE91" s="17">
        <f>'[1]Mass ABaB'!AH91</f>
        <v>2.7307000000000015</v>
      </c>
      <c r="AF91" s="17">
        <f>'[1]Mass ABaB'!AI91</f>
        <v>0.85519033164163705</v>
      </c>
      <c r="AG91" s="17">
        <f>'[1]Mass ABaB'!AJ91</f>
        <v>42.872199999999992</v>
      </c>
      <c r="AH91" s="17">
        <f>'[1]Mass ABaB'!AK91</f>
        <v>0.83081160519900066</v>
      </c>
    </row>
    <row r="92" spans="3:34" x14ac:dyDescent="0.25">
      <c r="C92">
        <v>87</v>
      </c>
      <c r="D92" s="25"/>
      <c r="E92" s="25"/>
      <c r="F92" s="26"/>
      <c r="G92" s="16">
        <v>3</v>
      </c>
      <c r="H92" s="17">
        <v>10.4772</v>
      </c>
      <c r="I92" s="17">
        <v>13.801500000000001</v>
      </c>
      <c r="J92" s="17">
        <f t="shared" si="187"/>
        <v>3.3243000000000009</v>
      </c>
      <c r="K92" s="17"/>
      <c r="L92" s="17">
        <v>44.256599999999999</v>
      </c>
      <c r="M92" s="17">
        <f t="shared" si="188"/>
        <v>30.455099999999998</v>
      </c>
      <c r="N92" s="17"/>
      <c r="O92" s="17">
        <v>47.165700000000001</v>
      </c>
      <c r="P92" s="17">
        <f t="shared" si="183"/>
        <v>2.9091000000000022</v>
      </c>
      <c r="Q92" s="17">
        <f t="shared" si="184"/>
        <v>33.527750490000003</v>
      </c>
      <c r="R92" s="17">
        <v>13.802</v>
      </c>
      <c r="S92" s="17">
        <f>'[1]Mass ABaB'!V92</f>
        <v>1.73673191</v>
      </c>
      <c r="T92" s="17"/>
      <c r="U92" s="17">
        <f>'[1]Mass ABaB'!X92</f>
        <v>44.157068089999996</v>
      </c>
      <c r="V92" s="17"/>
      <c r="W92" s="17">
        <f t="shared" si="185"/>
        <v>0.41569999999999752</v>
      </c>
      <c r="X92" s="17">
        <f t="shared" si="186"/>
        <v>2.9086000000000034</v>
      </c>
      <c r="Y92" s="17"/>
      <c r="Z92" s="17"/>
      <c r="AA92" s="17"/>
      <c r="AB92" s="17"/>
      <c r="AC92" s="17"/>
      <c r="AD92" s="17"/>
      <c r="AE92" s="17">
        <f>'[1]Mass ABaB'!AH92</f>
        <v>1.7607999999999981</v>
      </c>
      <c r="AF92" s="17"/>
      <c r="AG92" s="17">
        <f>'[1]Mass ABaB'!AJ92</f>
        <v>44.132999999999996</v>
      </c>
      <c r="AH92" s="17"/>
    </row>
    <row r="93" spans="3:34" x14ac:dyDescent="0.25">
      <c r="C93">
        <v>88</v>
      </c>
      <c r="D93" s="25"/>
      <c r="E93" s="25"/>
      <c r="F93" s="27" t="s">
        <v>48</v>
      </c>
      <c r="G93" s="4">
        <v>1</v>
      </c>
      <c r="H93" s="11">
        <v>10.5519</v>
      </c>
      <c r="I93" s="11">
        <v>14.136200000000001</v>
      </c>
      <c r="J93" s="11">
        <f t="shared" si="187"/>
        <v>3.5843000000000007</v>
      </c>
      <c r="K93" s="11">
        <f t="shared" ref="K93" si="217">AVERAGE(J93:J95)</f>
        <v>3.3702000000000001</v>
      </c>
      <c r="L93" s="11">
        <v>44.105699999999999</v>
      </c>
      <c r="M93" s="11">
        <f t="shared" si="188"/>
        <v>29.969499999999996</v>
      </c>
      <c r="N93" s="11">
        <f t="shared" ref="N93" si="218">AVERAGE(M93:M95)</f>
        <v>30.005500000000001</v>
      </c>
      <c r="O93" s="11">
        <v>47.045000000000002</v>
      </c>
      <c r="P93" s="11">
        <f t="shared" si="183"/>
        <v>2.9393000000000029</v>
      </c>
      <c r="Q93" s="11">
        <f t="shared" si="184"/>
        <v>33.282468489999999</v>
      </c>
      <c r="R93" s="11">
        <v>13.866</v>
      </c>
      <c r="S93" s="11">
        <f>'[1]Mass ABaB'!V93</f>
        <v>1.7293153099999998</v>
      </c>
      <c r="T93" s="11">
        <f>'[1]Mass ABaB'!W93</f>
        <v>1.5466262733333329</v>
      </c>
      <c r="U93" s="11">
        <f>'[1]Mass ABaB'!X93</f>
        <v>43.533084690000003</v>
      </c>
      <c r="V93" s="11">
        <f>'[1]Mass ABaB'!Y93</f>
        <v>43.346407059999997</v>
      </c>
      <c r="W93" s="11">
        <f t="shared" si="185"/>
        <v>0.37479999999999691</v>
      </c>
      <c r="X93" s="11">
        <f t="shared" si="186"/>
        <v>3.2095000000000038</v>
      </c>
      <c r="Y93" s="11"/>
      <c r="Z93" s="11"/>
      <c r="AA93" s="11"/>
      <c r="AB93" s="11"/>
      <c r="AC93" s="11"/>
      <c r="AD93" s="11"/>
      <c r="AE93" s="11">
        <f>'[1]Mass ABaB'!AH93</f>
        <v>1.5959999999999999</v>
      </c>
      <c r="AF93" s="11">
        <f>'[1]Mass ABaB'!AI93</f>
        <v>1.4109333333333327</v>
      </c>
      <c r="AG93" s="11">
        <f>'[1]Mass ABaB'!AJ93</f>
        <v>43.666399999999996</v>
      </c>
      <c r="AH93" s="11">
        <f>'[1]Mass ABaB'!AK93</f>
        <v>43.482099999999996</v>
      </c>
    </row>
    <row r="94" spans="3:34" x14ac:dyDescent="0.25">
      <c r="C94">
        <v>89</v>
      </c>
      <c r="D94" s="25"/>
      <c r="E94" s="25"/>
      <c r="F94" s="27"/>
      <c r="G94" s="4">
        <v>2</v>
      </c>
      <c r="H94" s="11">
        <v>10.5084</v>
      </c>
      <c r="I94" s="11">
        <v>13.8034</v>
      </c>
      <c r="J94" s="11">
        <f t="shared" si="187"/>
        <v>3.2949999999999999</v>
      </c>
      <c r="K94" s="11">
        <f t="shared" ref="K94" si="219">STDEV(J93:J95)</f>
        <v>0.18813168260556293</v>
      </c>
      <c r="L94" s="11">
        <v>43.802999999999997</v>
      </c>
      <c r="M94" s="11">
        <f t="shared" si="188"/>
        <v>29.999599999999997</v>
      </c>
      <c r="N94" s="11">
        <f t="shared" ref="N94" si="220">STDEV(M93:M95)</f>
        <v>3.9283711637271207E-2</v>
      </c>
      <c r="O94" s="11">
        <v>46.687399999999997</v>
      </c>
      <c r="P94" s="11">
        <f t="shared" si="183"/>
        <v>2.8843999999999994</v>
      </c>
      <c r="Q94" s="11">
        <f t="shared" si="184"/>
        <v>33.045168499999996</v>
      </c>
      <c r="R94" s="11">
        <v>13.837999999999999</v>
      </c>
      <c r="S94" s="11">
        <f>'[1]Mass ABaB'!V94</f>
        <v>1.560351</v>
      </c>
      <c r="T94" s="11">
        <f>'[1]Mass ABaB'!W94</f>
        <v>0.18992369344954366</v>
      </c>
      <c r="U94" s="11">
        <f>'[1]Mass ABaB'!X94</f>
        <v>43.244849000000002</v>
      </c>
      <c r="V94" s="11">
        <f>'[1]Mass ABaB'!Y94</f>
        <v>0.16187636994071214</v>
      </c>
      <c r="W94" s="11">
        <f t="shared" si="185"/>
        <v>0.44519999999999982</v>
      </c>
      <c r="X94" s="11">
        <f t="shared" si="186"/>
        <v>2.8498000000000001</v>
      </c>
      <c r="Y94" s="11"/>
      <c r="Z94" s="11"/>
      <c r="AA94" s="11"/>
      <c r="AB94" s="11"/>
      <c r="AC94" s="11"/>
      <c r="AD94" s="11"/>
      <c r="AE94" s="11">
        <f>'[1]Mass ABaB'!AH94</f>
        <v>1.4505999999999997</v>
      </c>
      <c r="AF94" s="11">
        <f>'[1]Mass ABaB'!AI94</f>
        <v>0.20775970093676369</v>
      </c>
      <c r="AG94" s="11">
        <f>'[1]Mass ABaB'!AJ94</f>
        <v>43.354599999999998</v>
      </c>
      <c r="AH94" s="11">
        <f>'[1]Mass ABaB'!AK94</f>
        <v>0.16347626739071186</v>
      </c>
    </row>
    <row r="95" spans="3:34" x14ac:dyDescent="0.25">
      <c r="C95">
        <v>90</v>
      </c>
      <c r="D95" s="25"/>
      <c r="E95" s="25"/>
      <c r="F95" s="27"/>
      <c r="G95" s="4">
        <v>3</v>
      </c>
      <c r="H95" s="11">
        <v>10.474600000000001</v>
      </c>
      <c r="I95" s="11">
        <v>13.7059</v>
      </c>
      <c r="J95" s="11">
        <f t="shared" si="187"/>
        <v>3.2312999999999992</v>
      </c>
      <c r="K95" s="11"/>
      <c r="L95" s="11">
        <v>43.753300000000003</v>
      </c>
      <c r="M95" s="11">
        <f t="shared" si="188"/>
        <v>30.047400000000003</v>
      </c>
      <c r="N95" s="11"/>
      <c r="O95" s="11">
        <v>46.656799999999997</v>
      </c>
      <c r="P95" s="11">
        <f t="shared" si="183"/>
        <v>2.903499999999994</v>
      </c>
      <c r="Q95" s="11">
        <f t="shared" si="184"/>
        <v>33.034090590000005</v>
      </c>
      <c r="R95" s="11">
        <v>13.6448</v>
      </c>
      <c r="S95" s="11">
        <f>'[1]Mass ABaB'!V95</f>
        <v>1.3502125099999989</v>
      </c>
      <c r="T95" s="11"/>
      <c r="U95" s="11">
        <f>'[1]Mass ABaB'!X95</f>
        <v>43.261287490000008</v>
      </c>
      <c r="V95" s="11"/>
      <c r="W95" s="11">
        <f t="shared" si="185"/>
        <v>0.26670000000000549</v>
      </c>
      <c r="X95" s="11">
        <f t="shared" si="186"/>
        <v>2.9645999999999937</v>
      </c>
      <c r="Y95" s="11"/>
      <c r="Z95" s="11"/>
      <c r="AA95" s="11"/>
      <c r="AB95" s="11"/>
      <c r="AC95" s="11"/>
      <c r="AD95" s="11"/>
      <c r="AE95" s="11">
        <f>'[1]Mass ABaB'!AH95</f>
        <v>1.1861999999999986</v>
      </c>
      <c r="AF95" s="11"/>
      <c r="AG95" s="11">
        <f>'[1]Mass ABaB'!AJ95</f>
        <v>43.4253</v>
      </c>
      <c r="AH95" s="11"/>
    </row>
    <row r="96" spans="3:34" x14ac:dyDescent="0.25">
      <c r="F96" s="4"/>
      <c r="G96" s="4"/>
      <c r="H96" s="11"/>
      <c r="I96" s="11" t="s">
        <v>1</v>
      </c>
      <c r="J96" s="11">
        <f>AVERAGE(J6:J95)</f>
        <v>3.3995411111111102</v>
      </c>
      <c r="K96" s="11"/>
      <c r="L96" s="11" t="s">
        <v>1</v>
      </c>
      <c r="M96" s="11">
        <f>AVERAGE(M6:M95)</f>
        <v>30.188593333333348</v>
      </c>
      <c r="N96" s="11"/>
      <c r="O96" s="11"/>
      <c r="P96" s="11"/>
      <c r="Q96" s="11"/>
      <c r="R96" s="11"/>
      <c r="S96" s="11"/>
      <c r="T96" s="11"/>
      <c r="U96" s="11"/>
      <c r="V96" s="11"/>
      <c r="W96" s="11"/>
      <c r="X96" s="11"/>
      <c r="Y96" s="11"/>
      <c r="Z96" s="11"/>
      <c r="AA96" s="11"/>
      <c r="AB96" s="11"/>
      <c r="AC96" s="11"/>
      <c r="AD96" s="11"/>
      <c r="AE96" s="11"/>
      <c r="AF96" s="11"/>
      <c r="AG96" s="11"/>
      <c r="AH96" s="11"/>
    </row>
    <row r="97" spans="6:34" x14ac:dyDescent="0.25">
      <c r="F97" s="4"/>
      <c r="G97" s="4"/>
      <c r="H97" s="11"/>
      <c r="I97" s="11" t="s">
        <v>2</v>
      </c>
      <c r="J97" s="11">
        <f>STDEV(J6:J95)</f>
        <v>0.20198522467625105</v>
      </c>
      <c r="K97" s="11"/>
      <c r="L97" s="11" t="s">
        <v>2</v>
      </c>
      <c r="M97" s="11">
        <f>STDEV(M6:M95)</f>
        <v>0.19590701635260482</v>
      </c>
      <c r="N97" s="11"/>
      <c r="O97" s="11"/>
      <c r="P97" s="11"/>
      <c r="Q97" s="11"/>
      <c r="R97" s="11"/>
      <c r="S97" s="11"/>
      <c r="T97" s="11"/>
      <c r="U97" s="11"/>
      <c r="V97" s="11"/>
      <c r="W97" s="11"/>
      <c r="X97" s="11"/>
      <c r="Y97" s="11"/>
      <c r="Z97" s="11"/>
      <c r="AA97" s="11"/>
      <c r="AB97" s="11"/>
      <c r="AC97" s="11"/>
      <c r="AD97" s="11"/>
      <c r="AE97" s="11"/>
      <c r="AF97" s="11"/>
      <c r="AG97" s="11"/>
      <c r="AH97" s="11"/>
    </row>
  </sheetData>
  <mergeCells count="50">
    <mergeCell ref="F87:F89"/>
    <mergeCell ref="F90:F92"/>
    <mergeCell ref="F93:F95"/>
    <mergeCell ref="D66:D95"/>
    <mergeCell ref="F66:F68"/>
    <mergeCell ref="E67:E80"/>
    <mergeCell ref="F69:F71"/>
    <mergeCell ref="F72:F74"/>
    <mergeCell ref="F75:F77"/>
    <mergeCell ref="F78:F80"/>
    <mergeCell ref="F81:F83"/>
    <mergeCell ref="E82:E95"/>
    <mergeCell ref="F84:F86"/>
    <mergeCell ref="F42:F44"/>
    <mergeCell ref="F45:F47"/>
    <mergeCell ref="F48:F50"/>
    <mergeCell ref="F51:F53"/>
    <mergeCell ref="E52:E65"/>
    <mergeCell ref="F54:F56"/>
    <mergeCell ref="F57:F59"/>
    <mergeCell ref="F60:F62"/>
    <mergeCell ref="F63:F65"/>
    <mergeCell ref="D6:D65"/>
    <mergeCell ref="F6:F8"/>
    <mergeCell ref="E7:E20"/>
    <mergeCell ref="F9:F11"/>
    <mergeCell ref="F12:F14"/>
    <mergeCell ref="F15:F17"/>
    <mergeCell ref="F18:F20"/>
    <mergeCell ref="F21:F23"/>
    <mergeCell ref="E22:E35"/>
    <mergeCell ref="F24:F26"/>
    <mergeCell ref="F27:F29"/>
    <mergeCell ref="F30:F32"/>
    <mergeCell ref="F33:F35"/>
    <mergeCell ref="F36:F38"/>
    <mergeCell ref="E37:E50"/>
    <mergeCell ref="F39:F41"/>
    <mergeCell ref="I5:J5"/>
    <mergeCell ref="L5:M5"/>
    <mergeCell ref="S5:T5"/>
    <mergeCell ref="U5:V5"/>
    <mergeCell ref="AE5:AF5"/>
    <mergeCell ref="AG5:AH5"/>
    <mergeCell ref="O4:P4"/>
    <mergeCell ref="S4:V4"/>
    <mergeCell ref="W4:X4"/>
    <mergeCell ref="Y4:AA4"/>
    <mergeCell ref="AB4:AD4"/>
    <mergeCell ref="AE4:AH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67"/>
  <sheetViews>
    <sheetView zoomScale="70" zoomScaleNormal="70" workbookViewId="0">
      <selection activeCell="B2" sqref="B2:H18"/>
    </sheetView>
  </sheetViews>
  <sheetFormatPr defaultRowHeight="15" x14ac:dyDescent="0.25"/>
  <sheetData>
    <row r="2" spans="2:29" x14ac:dyDescent="0.25">
      <c r="B2" t="s">
        <v>70</v>
      </c>
      <c r="F2" t="s">
        <v>71</v>
      </c>
      <c r="G2" t="s">
        <v>72</v>
      </c>
      <c r="L2" t="s">
        <v>70</v>
      </c>
      <c r="P2" t="s">
        <v>71</v>
      </c>
      <c r="Q2" t="s">
        <v>72</v>
      </c>
      <c r="V2" t="s">
        <v>70</v>
      </c>
      <c r="Z2" t="s">
        <v>71</v>
      </c>
      <c r="AA2" t="s">
        <v>72</v>
      </c>
    </row>
    <row r="3" spans="2:29" x14ac:dyDescent="0.25">
      <c r="B3" t="s">
        <v>73</v>
      </c>
      <c r="C3">
        <v>0</v>
      </c>
      <c r="D3">
        <v>24</v>
      </c>
      <c r="E3">
        <v>48</v>
      </c>
      <c r="F3">
        <v>96</v>
      </c>
      <c r="G3">
        <v>96</v>
      </c>
      <c r="H3">
        <v>144</v>
      </c>
      <c r="L3" t="s">
        <v>73</v>
      </c>
      <c r="M3">
        <v>0</v>
      </c>
      <c r="N3">
        <v>24</v>
      </c>
      <c r="O3">
        <v>48</v>
      </c>
      <c r="P3">
        <v>96</v>
      </c>
      <c r="Q3">
        <v>96</v>
      </c>
      <c r="R3">
        <v>144</v>
      </c>
      <c r="V3" t="s">
        <v>73</v>
      </c>
      <c r="W3">
        <v>0</v>
      </c>
      <c r="X3">
        <v>24</v>
      </c>
      <c r="Y3">
        <v>48</v>
      </c>
      <c r="Z3">
        <v>96</v>
      </c>
      <c r="AA3">
        <v>96</v>
      </c>
      <c r="AB3">
        <v>144</v>
      </c>
    </row>
    <row r="4" spans="2:29" ht="15" customHeight="1" x14ac:dyDescent="0.25">
      <c r="B4" s="25" t="s">
        <v>30</v>
      </c>
      <c r="C4">
        <v>1.6787999999999987</v>
      </c>
      <c r="D4">
        <v>1.706400000000001</v>
      </c>
      <c r="E4">
        <v>1.6590000000000003</v>
      </c>
      <c r="F4">
        <v>2.7285999999999984</v>
      </c>
      <c r="G4">
        <v>1.9489999999999994</v>
      </c>
      <c r="H4">
        <v>1.8239000000000021</v>
      </c>
      <c r="L4" s="25" t="s">
        <v>32</v>
      </c>
      <c r="M4">
        <v>0.86480000000000057</v>
      </c>
      <c r="N4">
        <v>0.78349999999999909</v>
      </c>
      <c r="O4">
        <v>1.3628000000000018</v>
      </c>
      <c r="P4">
        <v>1.7439000000000013</v>
      </c>
      <c r="Q4">
        <v>1.241199999999999</v>
      </c>
      <c r="R4">
        <v>1.1777999999999997</v>
      </c>
      <c r="V4" s="25" t="s">
        <v>30</v>
      </c>
      <c r="W4">
        <v>1.6787999999999987</v>
      </c>
      <c r="X4">
        <v>1.706400000000001</v>
      </c>
      <c r="Y4">
        <v>1.6590000000000003</v>
      </c>
      <c r="Z4">
        <v>2.7285999999999984</v>
      </c>
      <c r="AA4">
        <v>1.9489999999999994</v>
      </c>
      <c r="AB4">
        <v>1.8239000000000021</v>
      </c>
    </row>
    <row r="5" spans="2:29" x14ac:dyDescent="0.25">
      <c r="B5" s="25"/>
      <c r="C5">
        <v>1.8140999999999976</v>
      </c>
      <c r="D5">
        <v>1.5127999999999997</v>
      </c>
      <c r="E5">
        <v>1.9361000000000006</v>
      </c>
      <c r="F5">
        <v>2.2781999999999987</v>
      </c>
      <c r="G5">
        <v>1.9</v>
      </c>
      <c r="H5">
        <v>1.952800000000001</v>
      </c>
      <c r="L5" s="25"/>
      <c r="M5">
        <v>0.9569999999999983</v>
      </c>
      <c r="N5">
        <v>0.83259999999999945</v>
      </c>
      <c r="O5">
        <v>1.1376999999999993</v>
      </c>
      <c r="P5">
        <v>1.629799999999999</v>
      </c>
      <c r="Q5">
        <v>1.4463000000000017</v>
      </c>
      <c r="R5">
        <v>1.3356999999999979</v>
      </c>
      <c r="V5" s="25"/>
      <c r="W5">
        <v>1.8140999999999976</v>
      </c>
      <c r="X5">
        <v>1.5127999999999997</v>
      </c>
      <c r="Y5">
        <v>1.9361000000000006</v>
      </c>
      <c r="Z5">
        <v>2.2781999999999987</v>
      </c>
      <c r="AA5">
        <v>1.9</v>
      </c>
      <c r="AB5">
        <v>1.952800000000001</v>
      </c>
    </row>
    <row r="6" spans="2:29" x14ac:dyDescent="0.25">
      <c r="B6" s="25"/>
      <c r="C6">
        <v>1.6310999999999996</v>
      </c>
      <c r="D6">
        <v>1.8401999999999967</v>
      </c>
      <c r="E6">
        <v>1.7504000000000017</v>
      </c>
      <c r="F6">
        <v>2.2838999999999983</v>
      </c>
      <c r="G6">
        <v>1.961099999999999</v>
      </c>
      <c r="H6">
        <v>1.8543999999999967</v>
      </c>
      <c r="L6" s="25"/>
      <c r="M6">
        <v>0.89340000000000064</v>
      </c>
      <c r="N6">
        <v>0.92449999999999943</v>
      </c>
      <c r="O6">
        <v>1.1595999999999993</v>
      </c>
      <c r="P6">
        <v>1.4706999999999981</v>
      </c>
      <c r="Q6">
        <v>1.643499999999996</v>
      </c>
      <c r="R6">
        <v>1.1924000000000026</v>
      </c>
      <c r="V6" s="25"/>
      <c r="W6">
        <v>1.6310999999999996</v>
      </c>
      <c r="X6">
        <v>1.8401999999999967</v>
      </c>
      <c r="Y6">
        <v>1.7504000000000017</v>
      </c>
      <c r="Z6">
        <v>2.2838999999999983</v>
      </c>
      <c r="AA6">
        <v>1.961099999999999</v>
      </c>
      <c r="AB6">
        <v>1.8543999999999967</v>
      </c>
    </row>
    <row r="7" spans="2:29" ht="15" customHeight="1" x14ac:dyDescent="0.25">
      <c r="B7" s="25" t="s">
        <v>32</v>
      </c>
      <c r="C7">
        <v>0.86480000000000057</v>
      </c>
      <c r="D7">
        <v>0.78349999999999909</v>
      </c>
      <c r="E7">
        <v>1.3628000000000018</v>
      </c>
      <c r="F7">
        <v>1.7439000000000013</v>
      </c>
      <c r="G7">
        <v>1.241199999999999</v>
      </c>
      <c r="H7">
        <v>1.1777999999999997</v>
      </c>
      <c r="L7" s="25" t="s">
        <v>34</v>
      </c>
      <c r="M7">
        <v>0.94060000000000243</v>
      </c>
      <c r="N7">
        <v>1.7288000000000014</v>
      </c>
      <c r="O7">
        <v>1.0581999999999967</v>
      </c>
      <c r="P7">
        <v>1.227100000000001</v>
      </c>
      <c r="Q7">
        <v>1.7933999999999981</v>
      </c>
      <c r="R7">
        <v>1.4784999999999995</v>
      </c>
      <c r="V7" s="25" t="s">
        <v>36</v>
      </c>
      <c r="W7">
        <v>2.8292999999999973</v>
      </c>
      <c r="X7">
        <v>3.1907000000000005</v>
      </c>
      <c r="Y7">
        <f>AVERAGE(Y8:Y9)</f>
        <v>4.4798000000000009</v>
      </c>
      <c r="Z7">
        <v>3.6689000000000012</v>
      </c>
      <c r="AA7">
        <v>2.4768000000000017</v>
      </c>
      <c r="AB7">
        <v>1.0257000000000014</v>
      </c>
    </row>
    <row r="8" spans="2:29" x14ac:dyDescent="0.25">
      <c r="B8" s="25"/>
      <c r="C8">
        <v>0.9569999999999983</v>
      </c>
      <c r="D8">
        <v>0.83259999999999945</v>
      </c>
      <c r="E8">
        <v>1.1376999999999993</v>
      </c>
      <c r="F8">
        <v>1.629799999999999</v>
      </c>
      <c r="G8">
        <v>1.4463000000000017</v>
      </c>
      <c r="H8">
        <v>1.3356999999999979</v>
      </c>
      <c r="L8" s="25"/>
      <c r="M8">
        <v>0.94940000000000158</v>
      </c>
      <c r="N8">
        <v>1.0980999999999996</v>
      </c>
      <c r="O8">
        <v>1.0118999999999989</v>
      </c>
      <c r="P8">
        <v>1.3796000000000022</v>
      </c>
      <c r="Q8">
        <v>1.7902000000000002</v>
      </c>
      <c r="R8">
        <v>1.5078000000000027</v>
      </c>
      <c r="V8" s="25"/>
      <c r="W8">
        <v>2.817500000000003</v>
      </c>
      <c r="X8">
        <v>3.4327999999999981</v>
      </c>
      <c r="Y8">
        <v>3.770900000000001</v>
      </c>
      <c r="Z8">
        <v>4.8213999999999997</v>
      </c>
      <c r="AA8">
        <v>3.6426999999999996</v>
      </c>
      <c r="AB8">
        <v>2.7307000000000015</v>
      </c>
    </row>
    <row r="9" spans="2:29" x14ac:dyDescent="0.25">
      <c r="B9" s="25"/>
      <c r="C9">
        <v>0.89340000000000064</v>
      </c>
      <c r="D9">
        <v>0.92449999999999943</v>
      </c>
      <c r="E9">
        <v>1.1595999999999993</v>
      </c>
      <c r="F9">
        <v>1.4706999999999981</v>
      </c>
      <c r="G9">
        <v>1.643499999999996</v>
      </c>
      <c r="H9">
        <v>1.1924000000000026</v>
      </c>
      <c r="L9" s="25"/>
      <c r="M9">
        <v>1.031099999999999</v>
      </c>
      <c r="N9">
        <v>1.128299999999999</v>
      </c>
      <c r="O9">
        <v>1.3307999999999969</v>
      </c>
      <c r="P9">
        <v>1.2248999999999999</v>
      </c>
      <c r="Q9">
        <v>1.6521000000000008</v>
      </c>
      <c r="R9">
        <v>1.6469999999999998</v>
      </c>
      <c r="V9" s="25"/>
      <c r="W9">
        <v>3.3040999999999974</v>
      </c>
      <c r="X9">
        <v>2.8468999999999993</v>
      </c>
      <c r="Y9">
        <v>5.1886999999999999</v>
      </c>
      <c r="Z9">
        <v>6.1724999999999994</v>
      </c>
      <c r="AA9">
        <v>3.0245999999999986</v>
      </c>
      <c r="AB9">
        <v>1.7607999999999981</v>
      </c>
    </row>
    <row r="10" spans="2:29" ht="15" customHeight="1" x14ac:dyDescent="0.25">
      <c r="B10" s="25" t="s">
        <v>34</v>
      </c>
      <c r="C10">
        <v>0.94060000000000243</v>
      </c>
      <c r="D10">
        <v>1.7288000000000014</v>
      </c>
      <c r="E10">
        <v>1.0581999999999967</v>
      </c>
      <c r="F10">
        <v>1.227100000000001</v>
      </c>
      <c r="G10">
        <v>1.7933999999999981</v>
      </c>
      <c r="H10">
        <v>1.4784999999999995</v>
      </c>
      <c r="L10" s="25" t="s">
        <v>38</v>
      </c>
      <c r="M10">
        <v>1.0253999999999983</v>
      </c>
      <c r="N10">
        <v>1.1034000000000019</v>
      </c>
      <c r="O10">
        <v>1.2868000000000017</v>
      </c>
      <c r="P10">
        <v>1.3658999999999979</v>
      </c>
      <c r="Q10">
        <v>1.3771000000000015</v>
      </c>
      <c r="R10">
        <v>1.5959999999999999</v>
      </c>
      <c r="V10" s="25" t="s">
        <v>38</v>
      </c>
      <c r="W10">
        <v>1.0253999999999983</v>
      </c>
      <c r="X10">
        <v>1.1034000000000019</v>
      </c>
      <c r="Y10">
        <v>1.2868000000000017</v>
      </c>
      <c r="Z10">
        <v>1.3658999999999979</v>
      </c>
      <c r="AA10">
        <v>1.3771000000000015</v>
      </c>
      <c r="AB10">
        <v>1.5959999999999999</v>
      </c>
    </row>
    <row r="11" spans="2:29" x14ac:dyDescent="0.25">
      <c r="B11" s="25"/>
      <c r="C11">
        <v>0.94940000000000158</v>
      </c>
      <c r="D11">
        <v>1.0980999999999996</v>
      </c>
      <c r="E11">
        <v>1.0118999999999989</v>
      </c>
      <c r="F11">
        <v>1.3796000000000022</v>
      </c>
      <c r="G11">
        <v>1.7902000000000002</v>
      </c>
      <c r="H11">
        <v>1.5078000000000027</v>
      </c>
      <c r="L11" s="25"/>
      <c r="M11">
        <v>1.0119999999999991</v>
      </c>
      <c r="N11">
        <v>1.1012999999999982</v>
      </c>
      <c r="O11">
        <v>1.1626999999999983</v>
      </c>
      <c r="P11">
        <v>0.42050000000000187</v>
      </c>
      <c r="Q11">
        <v>1.4320999999999962</v>
      </c>
      <c r="R11">
        <v>1.4505999999999997</v>
      </c>
      <c r="V11" s="25"/>
      <c r="W11">
        <v>1.0119999999999991</v>
      </c>
      <c r="X11">
        <v>1.1012999999999982</v>
      </c>
      <c r="Y11">
        <v>1.1626999999999983</v>
      </c>
      <c r="Z11">
        <v>0.42050000000000187</v>
      </c>
      <c r="AA11">
        <v>1.4320999999999962</v>
      </c>
      <c r="AB11">
        <v>1.4505999999999997</v>
      </c>
    </row>
    <row r="12" spans="2:29" x14ac:dyDescent="0.25">
      <c r="B12" s="25"/>
      <c r="C12">
        <v>1.031099999999999</v>
      </c>
      <c r="D12">
        <v>1.128299999999999</v>
      </c>
      <c r="E12">
        <v>1.3307999999999969</v>
      </c>
      <c r="F12">
        <v>1.2248999999999999</v>
      </c>
      <c r="G12">
        <v>1.6521000000000008</v>
      </c>
      <c r="H12">
        <v>1.6469999999999998</v>
      </c>
      <c r="L12" s="25"/>
      <c r="M12">
        <v>1.0059999999999976</v>
      </c>
      <c r="N12">
        <v>1.4396999999999969</v>
      </c>
      <c r="O12">
        <v>1.4258999999999999</v>
      </c>
      <c r="P12">
        <v>1.3664000000000005</v>
      </c>
      <c r="Q12">
        <v>1.5583000000000014</v>
      </c>
      <c r="R12">
        <v>1.1861999999999986</v>
      </c>
      <c r="V12" s="25"/>
      <c r="W12">
        <v>1.0059999999999976</v>
      </c>
      <c r="X12">
        <v>1.4396999999999969</v>
      </c>
      <c r="Y12">
        <v>1.4258999999999999</v>
      </c>
      <c r="Z12">
        <v>1.3664000000000005</v>
      </c>
      <c r="AA12">
        <v>1.5583000000000014</v>
      </c>
      <c r="AB12">
        <v>1.1861999999999986</v>
      </c>
    </row>
    <row r="13" spans="2:29" x14ac:dyDescent="0.25">
      <c r="B13" s="25" t="s">
        <v>36</v>
      </c>
      <c r="C13">
        <v>2.8292999999999973</v>
      </c>
      <c r="D13">
        <v>3.1907000000000005</v>
      </c>
      <c r="E13">
        <f>AVERAGE(E14:E15)</f>
        <v>4.4798000000000009</v>
      </c>
      <c r="F13">
        <v>3.6689000000000012</v>
      </c>
      <c r="G13">
        <v>2.4768000000000017</v>
      </c>
      <c r="H13">
        <v>1.0257000000000014</v>
      </c>
    </row>
    <row r="14" spans="2:29" x14ac:dyDescent="0.25">
      <c r="B14" s="25"/>
      <c r="C14">
        <v>2.817500000000003</v>
      </c>
      <c r="D14">
        <v>3.4327999999999981</v>
      </c>
      <c r="E14">
        <v>3.770900000000001</v>
      </c>
      <c r="F14">
        <v>4.8213999999999997</v>
      </c>
      <c r="G14">
        <v>3.6426999999999996</v>
      </c>
      <c r="H14">
        <v>2.7307000000000015</v>
      </c>
      <c r="L14" t="s">
        <v>74</v>
      </c>
      <c r="V14" t="s">
        <v>74</v>
      </c>
    </row>
    <row r="15" spans="2:29" x14ac:dyDescent="0.25">
      <c r="B15" s="25"/>
      <c r="C15">
        <v>3.3040999999999974</v>
      </c>
      <c r="D15">
        <v>2.8468999999999993</v>
      </c>
      <c r="E15">
        <v>5.1886999999999999</v>
      </c>
      <c r="F15">
        <v>6.1724999999999994</v>
      </c>
      <c r="G15">
        <v>3.0245999999999986</v>
      </c>
      <c r="H15">
        <v>1.7607999999999981</v>
      </c>
    </row>
    <row r="16" spans="2:29" x14ac:dyDescent="0.25">
      <c r="B16" s="25" t="s">
        <v>38</v>
      </c>
      <c r="C16">
        <v>1.0253999999999983</v>
      </c>
      <c r="D16">
        <v>1.1034000000000019</v>
      </c>
      <c r="E16">
        <v>1.2868000000000017</v>
      </c>
      <c r="F16">
        <v>1.3658999999999979</v>
      </c>
      <c r="G16">
        <v>1.3771000000000015</v>
      </c>
      <c r="H16">
        <v>1.5959999999999999</v>
      </c>
      <c r="L16" t="s">
        <v>75</v>
      </c>
      <c r="M16">
        <v>0</v>
      </c>
      <c r="N16">
        <v>24</v>
      </c>
      <c r="O16">
        <v>48</v>
      </c>
      <c r="P16">
        <v>96</v>
      </c>
      <c r="Q16">
        <v>96</v>
      </c>
      <c r="R16">
        <v>144</v>
      </c>
      <c r="S16" t="s">
        <v>76</v>
      </c>
      <c r="V16" t="s">
        <v>75</v>
      </c>
      <c r="W16">
        <v>0</v>
      </c>
      <c r="X16">
        <v>24</v>
      </c>
      <c r="Y16">
        <v>48</v>
      </c>
      <c r="Z16">
        <v>96</v>
      </c>
      <c r="AA16">
        <v>96</v>
      </c>
      <c r="AB16">
        <v>144</v>
      </c>
      <c r="AC16" t="s">
        <v>76</v>
      </c>
    </row>
    <row r="17" spans="2:29" ht="15.75" thickBot="1" x14ac:dyDescent="0.3">
      <c r="B17" s="25"/>
      <c r="C17">
        <v>1.0119999999999991</v>
      </c>
      <c r="D17">
        <v>1.1012999999999982</v>
      </c>
      <c r="E17">
        <v>1.1626999999999983</v>
      </c>
      <c r="F17">
        <v>0.42050000000000187</v>
      </c>
      <c r="G17">
        <v>1.4320999999999962</v>
      </c>
      <c r="H17">
        <v>1.4505999999999997</v>
      </c>
      <c r="L17" s="5" t="s">
        <v>77</v>
      </c>
      <c r="M17" s="5"/>
      <c r="N17" s="5"/>
      <c r="O17" s="5"/>
      <c r="P17" s="5"/>
      <c r="Q17" s="5"/>
      <c r="R17" s="5"/>
      <c r="S17" s="5"/>
      <c r="V17" s="5" t="s">
        <v>78</v>
      </c>
      <c r="W17" s="5"/>
      <c r="X17" s="5"/>
      <c r="Y17" s="5"/>
      <c r="Z17" s="5"/>
      <c r="AA17" s="5"/>
      <c r="AB17" s="5"/>
      <c r="AC17" s="5"/>
    </row>
    <row r="18" spans="2:29" x14ac:dyDescent="0.25">
      <c r="B18" s="25"/>
      <c r="C18">
        <v>1.0059999999999976</v>
      </c>
      <c r="D18">
        <v>1.4396999999999969</v>
      </c>
      <c r="E18">
        <v>1.4258999999999999</v>
      </c>
      <c r="F18">
        <v>1.3664000000000005</v>
      </c>
      <c r="G18">
        <v>1.5583000000000014</v>
      </c>
      <c r="H18">
        <v>1.1861999999999986</v>
      </c>
      <c r="L18" s="6" t="s">
        <v>79</v>
      </c>
      <c r="M18" s="6">
        <v>3</v>
      </c>
      <c r="N18" s="6">
        <v>3</v>
      </c>
      <c r="O18" s="6">
        <v>3</v>
      </c>
      <c r="P18" s="6">
        <v>3</v>
      </c>
      <c r="Q18" s="6">
        <v>3</v>
      </c>
      <c r="R18" s="6">
        <v>3</v>
      </c>
      <c r="S18" s="6">
        <v>18</v>
      </c>
      <c r="V18" s="6" t="s">
        <v>79</v>
      </c>
      <c r="W18" s="6">
        <v>3</v>
      </c>
      <c r="X18" s="6">
        <v>3</v>
      </c>
      <c r="Y18" s="6">
        <v>3</v>
      </c>
      <c r="Z18" s="6">
        <v>3</v>
      </c>
      <c r="AA18" s="6">
        <v>3</v>
      </c>
      <c r="AB18" s="6">
        <v>3</v>
      </c>
      <c r="AC18" s="6">
        <v>18</v>
      </c>
    </row>
    <row r="19" spans="2:29" x14ac:dyDescent="0.25">
      <c r="L19" s="6" t="s">
        <v>80</v>
      </c>
      <c r="M19" s="6">
        <v>2.7151999999999994</v>
      </c>
      <c r="N19" s="6">
        <v>2.5405999999999977</v>
      </c>
      <c r="O19" s="6">
        <v>3.6601000000000004</v>
      </c>
      <c r="P19" s="6">
        <v>4.8443999999999985</v>
      </c>
      <c r="Q19" s="6">
        <v>4.3309999999999969</v>
      </c>
      <c r="R19" s="6">
        <v>3.7059000000000006</v>
      </c>
      <c r="S19" s="6">
        <v>21.797199999999989</v>
      </c>
      <c r="V19" s="6" t="s">
        <v>80</v>
      </c>
      <c r="W19" s="6">
        <v>5.1239999999999952</v>
      </c>
      <c r="X19" s="6">
        <v>5.0593999999999975</v>
      </c>
      <c r="Y19" s="6">
        <v>5.345500000000003</v>
      </c>
      <c r="Z19" s="6">
        <v>7.2906999999999949</v>
      </c>
      <c r="AA19" s="6">
        <v>5.8100999999999985</v>
      </c>
      <c r="AB19" s="6">
        <v>5.6311</v>
      </c>
      <c r="AC19" s="6">
        <v>34.260799999999989</v>
      </c>
    </row>
    <row r="20" spans="2:29" x14ac:dyDescent="0.25">
      <c r="B20" t="s">
        <v>74</v>
      </c>
      <c r="L20" s="6" t="s">
        <v>1</v>
      </c>
      <c r="M20" s="6">
        <v>0.90506666666666646</v>
      </c>
      <c r="N20" s="6">
        <v>0.84686666666666588</v>
      </c>
      <c r="O20" s="6">
        <v>1.2200333333333335</v>
      </c>
      <c r="P20" s="6">
        <v>1.6147999999999996</v>
      </c>
      <c r="Q20" s="6">
        <v>1.4436666666666655</v>
      </c>
      <c r="R20" s="6">
        <v>1.2353000000000003</v>
      </c>
      <c r="S20" s="6">
        <v>1.2109555555555549</v>
      </c>
      <c r="V20" s="6" t="s">
        <v>1</v>
      </c>
      <c r="W20" s="6">
        <v>1.7079999999999984</v>
      </c>
      <c r="X20" s="6">
        <v>1.6864666666666659</v>
      </c>
      <c r="Y20" s="6">
        <v>1.7818333333333343</v>
      </c>
      <c r="Z20" s="6">
        <v>2.4302333333333315</v>
      </c>
      <c r="AA20" s="6">
        <v>1.9366999999999994</v>
      </c>
      <c r="AB20" s="6">
        <v>1.8770333333333333</v>
      </c>
      <c r="AC20" s="6">
        <v>1.9033777777777772</v>
      </c>
    </row>
    <row r="21" spans="2:29" x14ac:dyDescent="0.25">
      <c r="L21" s="6" t="s">
        <v>81</v>
      </c>
      <c r="M21" s="6">
        <v>2.2272933333332143E-3</v>
      </c>
      <c r="N21" s="6">
        <v>5.1229033333333555E-3</v>
      </c>
      <c r="O21" s="6">
        <v>1.5406643333333692E-2</v>
      </c>
      <c r="P21" s="6">
        <v>1.8828310000000428E-2</v>
      </c>
      <c r="Q21" s="6">
        <v>4.0466523333332116E-2</v>
      </c>
      <c r="R21" s="6">
        <v>7.6134099999996931E-3</v>
      </c>
      <c r="S21" s="6">
        <v>8.8910348496732808E-2</v>
      </c>
      <c r="V21" s="6" t="s">
        <v>81</v>
      </c>
      <c r="W21" s="6">
        <v>9.0117299999998169E-3</v>
      </c>
      <c r="X21" s="6">
        <v>2.7095693333332904E-2</v>
      </c>
      <c r="Y21" s="6">
        <v>1.9937143333333338E-2</v>
      </c>
      <c r="Z21" s="6">
        <v>6.6775123333333297E-2</v>
      </c>
      <c r="AA21" s="6">
        <v>1.0467699999999703E-3</v>
      </c>
      <c r="AB21" s="6">
        <v>4.538003333333371E-3</v>
      </c>
      <c r="AC21" s="6">
        <v>8.2055313594771501E-2</v>
      </c>
    </row>
    <row r="22" spans="2:29" x14ac:dyDescent="0.25">
      <c r="B22" t="s">
        <v>75</v>
      </c>
      <c r="C22">
        <v>0</v>
      </c>
      <c r="D22">
        <v>24</v>
      </c>
      <c r="E22">
        <v>48</v>
      </c>
      <c r="F22">
        <v>96</v>
      </c>
      <c r="G22">
        <v>96</v>
      </c>
      <c r="H22">
        <v>144</v>
      </c>
      <c r="I22" t="s">
        <v>76</v>
      </c>
      <c r="L22" s="6"/>
      <c r="M22" s="6"/>
      <c r="N22" s="6"/>
      <c r="O22" s="6"/>
      <c r="P22" s="6"/>
      <c r="Q22" s="6"/>
      <c r="R22" s="6"/>
      <c r="S22" s="6"/>
      <c r="V22" s="6"/>
      <c r="W22" s="6"/>
      <c r="X22" s="6"/>
      <c r="Y22" s="6"/>
      <c r="Z22" s="6"/>
      <c r="AA22" s="6"/>
      <c r="AB22" s="6"/>
      <c r="AC22" s="6"/>
    </row>
    <row r="23" spans="2:29" ht="15.75" thickBot="1" x14ac:dyDescent="0.3">
      <c r="B23" s="5" t="s">
        <v>78</v>
      </c>
      <c r="C23" s="5"/>
      <c r="D23" s="5"/>
      <c r="E23" s="5"/>
      <c r="F23" s="5"/>
      <c r="G23" s="5"/>
      <c r="H23" s="5"/>
      <c r="I23" s="5"/>
      <c r="L23" s="5" t="s">
        <v>82</v>
      </c>
      <c r="M23" s="5"/>
      <c r="N23" s="5"/>
      <c r="O23" s="5"/>
      <c r="P23" s="5"/>
      <c r="Q23" s="5"/>
      <c r="R23" s="5"/>
      <c r="S23" s="5"/>
      <c r="V23" s="5" t="s">
        <v>83</v>
      </c>
      <c r="W23" s="5"/>
      <c r="X23" s="5"/>
      <c r="Y23" s="5"/>
      <c r="Z23" s="5"/>
      <c r="AA23" s="5"/>
      <c r="AB23" s="5"/>
      <c r="AC23" s="5"/>
    </row>
    <row r="24" spans="2:29" x14ac:dyDescent="0.25">
      <c r="B24" s="6" t="s">
        <v>79</v>
      </c>
      <c r="C24" s="6">
        <v>3</v>
      </c>
      <c r="D24" s="6">
        <v>3</v>
      </c>
      <c r="E24" s="6">
        <v>3</v>
      </c>
      <c r="F24" s="6">
        <v>3</v>
      </c>
      <c r="G24" s="6">
        <v>3</v>
      </c>
      <c r="H24" s="6">
        <v>3</v>
      </c>
      <c r="I24" s="6">
        <v>18</v>
      </c>
      <c r="L24" s="6" t="s">
        <v>79</v>
      </c>
      <c r="M24" s="6">
        <v>3</v>
      </c>
      <c r="N24" s="6">
        <v>3</v>
      </c>
      <c r="O24" s="6">
        <v>3</v>
      </c>
      <c r="P24" s="6">
        <v>3</v>
      </c>
      <c r="Q24" s="6">
        <v>3</v>
      </c>
      <c r="R24" s="6">
        <v>3</v>
      </c>
      <c r="S24" s="6">
        <v>18</v>
      </c>
      <c r="V24" s="6" t="s">
        <v>79</v>
      </c>
      <c r="W24" s="6">
        <v>3</v>
      </c>
      <c r="X24" s="6">
        <v>3</v>
      </c>
      <c r="Y24" s="6">
        <v>3</v>
      </c>
      <c r="Z24" s="6">
        <v>3</v>
      </c>
      <c r="AA24" s="6">
        <v>3</v>
      </c>
      <c r="AB24" s="6">
        <v>3</v>
      </c>
      <c r="AC24" s="6">
        <v>18</v>
      </c>
    </row>
    <row r="25" spans="2:29" x14ac:dyDescent="0.25">
      <c r="B25" s="6" t="s">
        <v>80</v>
      </c>
      <c r="C25" s="6">
        <v>5.1239999999999952</v>
      </c>
      <c r="D25" s="6">
        <v>5.0593999999999975</v>
      </c>
      <c r="E25" s="6">
        <v>5.345500000000003</v>
      </c>
      <c r="F25" s="6">
        <v>7.2906999999999949</v>
      </c>
      <c r="G25" s="6">
        <v>5.8100999999999985</v>
      </c>
      <c r="H25" s="6">
        <v>5.6311</v>
      </c>
      <c r="I25" s="6">
        <v>34.260799999999989</v>
      </c>
      <c r="L25" s="6" t="s">
        <v>80</v>
      </c>
      <c r="M25" s="6">
        <v>2.9211000000000031</v>
      </c>
      <c r="N25" s="6">
        <v>3.9552</v>
      </c>
      <c r="O25" s="6">
        <v>3.4008999999999925</v>
      </c>
      <c r="P25" s="6">
        <v>3.831600000000003</v>
      </c>
      <c r="Q25" s="6">
        <v>5.2356999999999996</v>
      </c>
      <c r="R25" s="6">
        <v>4.633300000000002</v>
      </c>
      <c r="S25" s="6">
        <v>23.977799999999998</v>
      </c>
      <c r="V25" s="6" t="s">
        <v>80</v>
      </c>
      <c r="W25" s="6">
        <v>8.9508999999999972</v>
      </c>
      <c r="X25" s="6">
        <v>9.4703999999999979</v>
      </c>
      <c r="Y25" s="6">
        <v>13.439400000000003</v>
      </c>
      <c r="Z25" s="6">
        <v>14.662800000000001</v>
      </c>
      <c r="AA25" s="6">
        <v>9.1440999999999999</v>
      </c>
      <c r="AB25" s="6">
        <v>5.5172000000000008</v>
      </c>
      <c r="AC25" s="6">
        <v>61.184799999999989</v>
      </c>
    </row>
    <row r="26" spans="2:29" x14ac:dyDescent="0.25">
      <c r="B26" s="6" t="s">
        <v>1</v>
      </c>
      <c r="C26" s="6">
        <v>1.7079999999999984</v>
      </c>
      <c r="D26" s="6">
        <v>1.6864666666666659</v>
      </c>
      <c r="E26" s="6">
        <v>1.7818333333333343</v>
      </c>
      <c r="F26" s="6">
        <v>2.4302333333333315</v>
      </c>
      <c r="G26" s="6">
        <v>1.9366999999999994</v>
      </c>
      <c r="H26" s="6">
        <v>1.8770333333333333</v>
      </c>
      <c r="I26" s="6">
        <v>1.9033777777777772</v>
      </c>
      <c r="L26" s="6" t="s">
        <v>1</v>
      </c>
      <c r="M26" s="6">
        <v>0.97370000000000101</v>
      </c>
      <c r="N26" s="6">
        <v>1.3184</v>
      </c>
      <c r="O26" s="6">
        <v>1.1336333333333308</v>
      </c>
      <c r="P26" s="6">
        <v>1.277200000000001</v>
      </c>
      <c r="Q26" s="6">
        <v>1.7452333333333332</v>
      </c>
      <c r="R26" s="6">
        <v>1.544433333333334</v>
      </c>
      <c r="S26" s="6">
        <v>1.3320999999999998</v>
      </c>
      <c r="V26" s="6" t="s">
        <v>1</v>
      </c>
      <c r="W26" s="6">
        <v>2.9836333333333322</v>
      </c>
      <c r="X26" s="6">
        <v>3.1567999999999992</v>
      </c>
      <c r="Y26" s="6">
        <v>4.4798000000000009</v>
      </c>
      <c r="Z26" s="6">
        <v>4.8875999999999999</v>
      </c>
      <c r="AA26" s="6">
        <v>3.0480333333333332</v>
      </c>
      <c r="AB26" s="6">
        <v>1.8390666666666668</v>
      </c>
      <c r="AC26" s="6">
        <v>3.3991555555555548</v>
      </c>
    </row>
    <row r="27" spans="2:29" x14ac:dyDescent="0.25">
      <c r="B27" s="6" t="s">
        <v>81</v>
      </c>
      <c r="C27" s="6">
        <v>9.0117299999998169E-3</v>
      </c>
      <c r="D27" s="6">
        <v>2.7095693333332904E-2</v>
      </c>
      <c r="E27" s="6">
        <v>1.9937143333333338E-2</v>
      </c>
      <c r="F27" s="6">
        <v>6.6775123333333297E-2</v>
      </c>
      <c r="G27" s="6">
        <v>1.0467699999999703E-3</v>
      </c>
      <c r="H27" s="6">
        <v>4.538003333333371E-3</v>
      </c>
      <c r="I27" s="6">
        <v>8.2055313594771501E-2</v>
      </c>
      <c r="L27" s="6" t="s">
        <v>81</v>
      </c>
      <c r="M27" s="6">
        <v>2.4904299999998249E-3</v>
      </c>
      <c r="N27" s="6">
        <v>0.12654913000000123</v>
      </c>
      <c r="O27" s="6">
        <v>2.9691943333333137E-2</v>
      </c>
      <c r="P27" s="6">
        <v>7.8655300000001795E-3</v>
      </c>
      <c r="Q27" s="6">
        <v>6.5079233333331793E-3</v>
      </c>
      <c r="R27" s="6">
        <v>8.1045633333332485E-3</v>
      </c>
      <c r="S27" s="6">
        <v>8.9578627058823912E-2</v>
      </c>
      <c r="V27" s="6" t="s">
        <v>81</v>
      </c>
      <c r="W27" s="6">
        <v>7.705897333333242E-2</v>
      </c>
      <c r="X27" s="6">
        <v>8.6681609999999687E-2</v>
      </c>
      <c r="Y27" s="6">
        <v>0.5025392099999948</v>
      </c>
      <c r="Z27" s="6">
        <v>1.5702900699999987</v>
      </c>
      <c r="AA27" s="6">
        <v>0.34024254333333204</v>
      </c>
      <c r="AB27" s="6">
        <v>0.73135050333333318</v>
      </c>
      <c r="AC27" s="6">
        <v>1.4783400543790908</v>
      </c>
    </row>
    <row r="28" spans="2:29" x14ac:dyDescent="0.25">
      <c r="B28" s="6"/>
      <c r="C28" s="6"/>
      <c r="D28" s="6"/>
      <c r="E28" s="6"/>
      <c r="F28" s="6"/>
      <c r="G28" s="6"/>
      <c r="H28" s="6"/>
      <c r="I28" s="6"/>
      <c r="L28" s="6"/>
      <c r="M28" s="6"/>
      <c r="N28" s="6"/>
      <c r="O28" s="6"/>
      <c r="P28" s="6"/>
      <c r="Q28" s="6"/>
      <c r="R28" s="6"/>
      <c r="S28" s="6"/>
      <c r="V28" s="6"/>
      <c r="W28" s="6"/>
      <c r="X28" s="6"/>
      <c r="Y28" s="6"/>
      <c r="Z28" s="6"/>
      <c r="AA28" s="6"/>
      <c r="AB28" s="6"/>
      <c r="AC28" s="6"/>
    </row>
    <row r="29" spans="2:29" ht="15.75" thickBot="1" x14ac:dyDescent="0.3">
      <c r="B29" s="5" t="s">
        <v>77</v>
      </c>
      <c r="C29" s="5"/>
      <c r="D29" s="5"/>
      <c r="E29" s="5"/>
      <c r="F29" s="5"/>
      <c r="G29" s="5"/>
      <c r="H29" s="5"/>
      <c r="I29" s="5"/>
      <c r="L29" s="5" t="s">
        <v>84</v>
      </c>
      <c r="M29" s="5"/>
      <c r="N29" s="5"/>
      <c r="O29" s="5"/>
      <c r="P29" s="5"/>
      <c r="Q29" s="5"/>
      <c r="R29" s="5"/>
      <c r="S29" s="5"/>
      <c r="V29" s="5" t="s">
        <v>84</v>
      </c>
      <c r="W29" s="5"/>
      <c r="X29" s="5"/>
      <c r="Y29" s="5"/>
      <c r="Z29" s="5"/>
      <c r="AA29" s="5"/>
      <c r="AB29" s="5"/>
      <c r="AC29" s="5"/>
    </row>
    <row r="30" spans="2:29" x14ac:dyDescent="0.25">
      <c r="B30" s="6" t="s">
        <v>79</v>
      </c>
      <c r="C30" s="6">
        <v>3</v>
      </c>
      <c r="D30" s="6">
        <v>3</v>
      </c>
      <c r="E30" s="6">
        <v>3</v>
      </c>
      <c r="F30" s="6">
        <v>3</v>
      </c>
      <c r="G30" s="6">
        <v>3</v>
      </c>
      <c r="H30" s="6">
        <v>3</v>
      </c>
      <c r="I30" s="6">
        <v>18</v>
      </c>
      <c r="L30" s="6" t="s">
        <v>79</v>
      </c>
      <c r="M30" s="6">
        <v>3</v>
      </c>
      <c r="N30" s="6">
        <v>3</v>
      </c>
      <c r="O30" s="6">
        <v>3</v>
      </c>
      <c r="P30" s="6">
        <v>3</v>
      </c>
      <c r="Q30" s="6">
        <v>3</v>
      </c>
      <c r="R30" s="6">
        <v>3</v>
      </c>
      <c r="S30" s="6">
        <v>18</v>
      </c>
      <c r="V30" s="6" t="s">
        <v>79</v>
      </c>
      <c r="W30" s="6">
        <v>3</v>
      </c>
      <c r="X30" s="6">
        <v>3</v>
      </c>
      <c r="Y30" s="6">
        <v>3</v>
      </c>
      <c r="Z30" s="6">
        <v>3</v>
      </c>
      <c r="AA30" s="6">
        <v>3</v>
      </c>
      <c r="AB30" s="6">
        <v>3</v>
      </c>
      <c r="AC30" s="6">
        <v>18</v>
      </c>
    </row>
    <row r="31" spans="2:29" x14ac:dyDescent="0.25">
      <c r="B31" s="6" t="s">
        <v>80</v>
      </c>
      <c r="C31" s="6">
        <v>2.7151999999999994</v>
      </c>
      <c r="D31" s="6">
        <v>2.5405999999999977</v>
      </c>
      <c r="E31" s="6">
        <v>3.6601000000000004</v>
      </c>
      <c r="F31" s="6">
        <v>4.8443999999999985</v>
      </c>
      <c r="G31" s="6">
        <v>4.3309999999999969</v>
      </c>
      <c r="H31" s="6">
        <v>3.7059000000000006</v>
      </c>
      <c r="I31" s="6">
        <v>21.797199999999989</v>
      </c>
      <c r="L31" s="6" t="s">
        <v>80</v>
      </c>
      <c r="M31" s="6">
        <v>3.0433999999999948</v>
      </c>
      <c r="N31" s="6">
        <v>3.6443999999999965</v>
      </c>
      <c r="O31" s="6">
        <v>3.8754</v>
      </c>
      <c r="P31" s="6">
        <v>3.1528</v>
      </c>
      <c r="Q31" s="6">
        <v>4.3674999999999997</v>
      </c>
      <c r="R31" s="6">
        <v>4.2327999999999983</v>
      </c>
      <c r="S31" s="6">
        <v>22.316299999999991</v>
      </c>
      <c r="V31" s="6" t="s">
        <v>80</v>
      </c>
      <c r="W31" s="6">
        <v>3.0433999999999948</v>
      </c>
      <c r="X31" s="6">
        <v>3.6443999999999965</v>
      </c>
      <c r="Y31" s="6">
        <v>3.8754</v>
      </c>
      <c r="Z31" s="6">
        <v>3.1528</v>
      </c>
      <c r="AA31" s="6">
        <v>4.3674999999999997</v>
      </c>
      <c r="AB31" s="6">
        <v>4.2327999999999983</v>
      </c>
      <c r="AC31" s="6">
        <v>22.316299999999991</v>
      </c>
    </row>
    <row r="32" spans="2:29" x14ac:dyDescent="0.25">
      <c r="B32" s="6" t="s">
        <v>1</v>
      </c>
      <c r="C32" s="6">
        <v>0.90506666666666646</v>
      </c>
      <c r="D32" s="6">
        <v>0.84686666666666588</v>
      </c>
      <c r="E32" s="6">
        <v>1.2200333333333335</v>
      </c>
      <c r="F32" s="6">
        <v>1.6147999999999996</v>
      </c>
      <c r="G32" s="6">
        <v>1.4436666666666655</v>
      </c>
      <c r="H32" s="6">
        <v>1.2353000000000003</v>
      </c>
      <c r="I32" s="6">
        <v>1.2109555555555549</v>
      </c>
      <c r="L32" s="6" t="s">
        <v>1</v>
      </c>
      <c r="M32" s="6">
        <v>1.0144666666666649</v>
      </c>
      <c r="N32" s="6">
        <v>1.2147999999999988</v>
      </c>
      <c r="O32" s="6">
        <v>1.2918000000000001</v>
      </c>
      <c r="P32" s="6">
        <v>1.0509333333333333</v>
      </c>
      <c r="Q32" s="6">
        <v>1.4558333333333333</v>
      </c>
      <c r="R32" s="6">
        <v>1.4109333333333327</v>
      </c>
      <c r="S32" s="6">
        <v>1.239794444444444</v>
      </c>
      <c r="V32" s="6" t="s">
        <v>1</v>
      </c>
      <c r="W32" s="6">
        <v>1.0144666666666649</v>
      </c>
      <c r="X32" s="6">
        <v>1.2147999999999988</v>
      </c>
      <c r="Y32" s="6">
        <v>1.2918000000000001</v>
      </c>
      <c r="Z32" s="6">
        <v>1.0509333333333333</v>
      </c>
      <c r="AA32" s="6">
        <v>1.4558333333333333</v>
      </c>
      <c r="AB32" s="6">
        <v>1.4109333333333327</v>
      </c>
      <c r="AC32" s="6">
        <v>1.239794444444444</v>
      </c>
    </row>
    <row r="33" spans="2:29" x14ac:dyDescent="0.25">
      <c r="B33" s="6" t="s">
        <v>81</v>
      </c>
      <c r="C33" s="6">
        <v>2.2272933333332143E-3</v>
      </c>
      <c r="D33" s="6">
        <v>5.1229033333333555E-3</v>
      </c>
      <c r="E33" s="6">
        <v>1.5406643333333692E-2</v>
      </c>
      <c r="F33" s="6">
        <v>1.8828310000000428E-2</v>
      </c>
      <c r="G33" s="6">
        <v>4.0466523333332116E-2</v>
      </c>
      <c r="H33" s="6">
        <v>7.6134099999996931E-3</v>
      </c>
      <c r="I33" s="6">
        <v>8.8910348496732808E-2</v>
      </c>
      <c r="L33" s="6" t="s">
        <v>81</v>
      </c>
      <c r="M33" s="6">
        <v>9.865333333333769E-5</v>
      </c>
      <c r="N33" s="6">
        <v>3.7936109999999967E-2</v>
      </c>
      <c r="O33" s="6">
        <v>1.7337310000000203E-2</v>
      </c>
      <c r="P33" s="6">
        <v>0.29808470333333204</v>
      </c>
      <c r="Q33" s="6">
        <v>8.6308133333334418E-3</v>
      </c>
      <c r="R33" s="6">
        <v>4.3164093333333486E-2</v>
      </c>
      <c r="S33" s="6">
        <v>7.6923447614378831E-2</v>
      </c>
      <c r="V33" s="6" t="s">
        <v>81</v>
      </c>
      <c r="W33" s="6">
        <v>9.865333333333769E-5</v>
      </c>
      <c r="X33" s="6">
        <v>3.7936109999999967E-2</v>
      </c>
      <c r="Y33" s="6">
        <v>1.7337310000000203E-2</v>
      </c>
      <c r="Z33" s="6">
        <v>0.29808470333333204</v>
      </c>
      <c r="AA33" s="6">
        <v>8.6308133333334418E-3</v>
      </c>
      <c r="AB33" s="6">
        <v>4.3164093333333486E-2</v>
      </c>
      <c r="AC33" s="6">
        <v>7.6923447614378831E-2</v>
      </c>
    </row>
    <row r="34" spans="2:29" x14ac:dyDescent="0.25">
      <c r="B34" s="6"/>
      <c r="C34" s="6"/>
      <c r="D34" s="6"/>
      <c r="E34" s="6"/>
      <c r="F34" s="6"/>
      <c r="G34" s="6"/>
      <c r="H34" s="6"/>
      <c r="I34" s="6"/>
      <c r="L34" s="6"/>
      <c r="M34" s="6"/>
      <c r="N34" s="6"/>
      <c r="O34" s="6"/>
      <c r="P34" s="6"/>
      <c r="Q34" s="6"/>
      <c r="R34" s="6"/>
      <c r="S34" s="6"/>
      <c r="V34" s="6"/>
      <c r="W34" s="6"/>
      <c r="X34" s="6"/>
      <c r="Y34" s="6"/>
      <c r="Z34" s="6"/>
      <c r="AA34" s="6"/>
      <c r="AB34" s="6"/>
      <c r="AC34" s="6"/>
    </row>
    <row r="35" spans="2:29" ht="15.75" thickBot="1" x14ac:dyDescent="0.3">
      <c r="B35" s="5" t="s">
        <v>82</v>
      </c>
      <c r="C35" s="5"/>
      <c r="D35" s="5"/>
      <c r="E35" s="5"/>
      <c r="F35" s="5"/>
      <c r="G35" s="5"/>
      <c r="H35" s="5"/>
      <c r="I35" s="5"/>
      <c r="L35" s="5" t="s">
        <v>76</v>
      </c>
      <c r="M35" s="5"/>
      <c r="N35" s="5"/>
      <c r="O35" s="5"/>
      <c r="P35" s="5"/>
      <c r="V35" s="5" t="s">
        <v>76</v>
      </c>
      <c r="W35" s="5"/>
      <c r="X35" s="5"/>
      <c r="Y35" s="5"/>
      <c r="Z35" s="5"/>
    </row>
    <row r="36" spans="2:29" x14ac:dyDescent="0.25">
      <c r="B36" s="6" t="s">
        <v>79</v>
      </c>
      <c r="C36" s="6">
        <v>3</v>
      </c>
      <c r="D36" s="6">
        <v>3</v>
      </c>
      <c r="E36" s="6">
        <v>3</v>
      </c>
      <c r="F36" s="6">
        <v>3</v>
      </c>
      <c r="G36" s="6">
        <v>3</v>
      </c>
      <c r="H36" s="6">
        <v>3</v>
      </c>
      <c r="I36" s="6">
        <v>18</v>
      </c>
      <c r="L36" s="6" t="s">
        <v>79</v>
      </c>
      <c r="M36" s="6">
        <v>9</v>
      </c>
      <c r="N36" s="6">
        <v>9</v>
      </c>
      <c r="O36" s="6">
        <v>9</v>
      </c>
      <c r="P36" s="6">
        <v>9</v>
      </c>
      <c r="Q36">
        <v>9</v>
      </c>
      <c r="R36">
        <v>9</v>
      </c>
      <c r="V36" s="6" t="s">
        <v>79</v>
      </c>
      <c r="W36" s="6">
        <v>9</v>
      </c>
      <c r="X36" s="6">
        <v>9</v>
      </c>
      <c r="Y36" s="6">
        <v>9</v>
      </c>
      <c r="Z36" s="6">
        <v>9</v>
      </c>
      <c r="AA36">
        <v>9</v>
      </c>
      <c r="AB36">
        <v>9</v>
      </c>
    </row>
    <row r="37" spans="2:29" x14ac:dyDescent="0.25">
      <c r="B37" s="6" t="s">
        <v>80</v>
      </c>
      <c r="C37" s="6">
        <v>2.9211000000000031</v>
      </c>
      <c r="D37" s="6">
        <v>3.9552</v>
      </c>
      <c r="E37" s="6">
        <v>3.4008999999999925</v>
      </c>
      <c r="F37" s="6">
        <v>3.831600000000003</v>
      </c>
      <c r="G37" s="6">
        <v>5.2356999999999996</v>
      </c>
      <c r="H37" s="6">
        <v>4.633300000000002</v>
      </c>
      <c r="I37" s="6">
        <v>23.977799999999998</v>
      </c>
      <c r="L37" s="6" t="s">
        <v>80</v>
      </c>
      <c r="M37" s="6">
        <v>8.6796999999999969</v>
      </c>
      <c r="N37" s="6">
        <v>10.140199999999993</v>
      </c>
      <c r="O37" s="6">
        <v>10.936399999999992</v>
      </c>
      <c r="P37" s="6">
        <v>11.828800000000001</v>
      </c>
      <c r="Q37">
        <v>13.934199999999997</v>
      </c>
      <c r="R37">
        <v>12.571999999999999</v>
      </c>
      <c r="V37" s="6" t="s">
        <v>80</v>
      </c>
      <c r="W37" s="6">
        <v>17.118299999999987</v>
      </c>
      <c r="X37" s="6">
        <v>18.174199999999992</v>
      </c>
      <c r="Y37" s="6">
        <v>22.660300000000007</v>
      </c>
      <c r="Z37" s="6">
        <v>25.106299999999994</v>
      </c>
      <c r="AA37">
        <v>19.3217</v>
      </c>
      <c r="AB37">
        <v>15.3811</v>
      </c>
    </row>
    <row r="38" spans="2:29" x14ac:dyDescent="0.25">
      <c r="B38" s="6" t="s">
        <v>1</v>
      </c>
      <c r="C38" s="6">
        <v>0.97370000000000101</v>
      </c>
      <c r="D38" s="6">
        <v>1.3184</v>
      </c>
      <c r="E38" s="6">
        <v>1.1336333333333308</v>
      </c>
      <c r="F38" s="6">
        <v>1.277200000000001</v>
      </c>
      <c r="G38" s="6">
        <v>1.7452333333333332</v>
      </c>
      <c r="H38" s="6">
        <v>1.544433333333334</v>
      </c>
      <c r="I38" s="6">
        <v>1.3320999999999998</v>
      </c>
      <c r="L38" s="6" t="s">
        <v>1</v>
      </c>
      <c r="M38" s="6">
        <v>0.96441111111111077</v>
      </c>
      <c r="N38" s="6">
        <v>1.1266888888888884</v>
      </c>
      <c r="O38" s="6">
        <v>1.2151555555555549</v>
      </c>
      <c r="P38" s="6">
        <v>1.3143111111111114</v>
      </c>
      <c r="Q38">
        <v>1.5482444444444441</v>
      </c>
      <c r="R38">
        <v>1.3968888888888893</v>
      </c>
      <c r="V38" s="6" t="s">
        <v>1</v>
      </c>
      <c r="W38" s="6">
        <v>1.9020333333333319</v>
      </c>
      <c r="X38" s="6">
        <v>2.0193555555555549</v>
      </c>
      <c r="Y38" s="6">
        <v>2.5178111111111114</v>
      </c>
      <c r="Z38" s="6">
        <v>2.789588888888888</v>
      </c>
      <c r="AA38">
        <v>2.1468555555555553</v>
      </c>
      <c r="AB38">
        <v>1.709011111111111</v>
      </c>
    </row>
    <row r="39" spans="2:29" x14ac:dyDescent="0.25">
      <c r="B39" s="6" t="s">
        <v>81</v>
      </c>
      <c r="C39" s="6">
        <v>2.4904299999998249E-3</v>
      </c>
      <c r="D39" s="6">
        <v>0.12654913000000123</v>
      </c>
      <c r="E39" s="6">
        <v>2.9691943333333137E-2</v>
      </c>
      <c r="F39" s="6">
        <v>7.8655300000001795E-3</v>
      </c>
      <c r="G39" s="6">
        <v>6.5079233333331793E-3</v>
      </c>
      <c r="H39" s="6">
        <v>8.1045633333332485E-3</v>
      </c>
      <c r="I39" s="6">
        <v>8.9578627058823912E-2</v>
      </c>
      <c r="L39" s="6" t="s">
        <v>81</v>
      </c>
      <c r="M39" s="6">
        <v>3.4966961111109903E-3</v>
      </c>
      <c r="N39" s="6">
        <v>8.8458483611111527E-2</v>
      </c>
      <c r="O39" s="6">
        <v>2.0312987777777458E-2</v>
      </c>
      <c r="P39" s="6">
        <v>0.14158413361111011</v>
      </c>
      <c r="Q39">
        <v>3.5756670277776958E-2</v>
      </c>
      <c r="R39">
        <v>3.2749608611110315E-2</v>
      </c>
      <c r="V39" s="6" t="s">
        <v>81</v>
      </c>
      <c r="W39" s="6">
        <v>0.76977312000000175</v>
      </c>
      <c r="X39" s="6">
        <v>0.80739254777777614</v>
      </c>
      <c r="Y39" s="6">
        <v>2.3452660161111112</v>
      </c>
      <c r="Z39" s="6">
        <v>3.3164287911111145</v>
      </c>
      <c r="AA39">
        <v>0.58765445277777673</v>
      </c>
      <c r="AB39">
        <v>0.24501175361111072</v>
      </c>
    </row>
    <row r="40" spans="2:29" x14ac:dyDescent="0.25">
      <c r="B40" s="6"/>
      <c r="C40" s="6"/>
      <c r="D40" s="6"/>
      <c r="E40" s="6"/>
      <c r="F40" s="6"/>
      <c r="G40" s="6"/>
      <c r="H40" s="6"/>
      <c r="I40" s="6"/>
      <c r="L40" s="6"/>
      <c r="M40" s="6"/>
      <c r="N40" s="6"/>
      <c r="O40" s="6"/>
      <c r="P40" s="6"/>
      <c r="V40" s="6"/>
      <c r="W40" s="6"/>
      <c r="X40" s="6"/>
      <c r="Y40" s="6"/>
      <c r="Z40" s="6"/>
    </row>
    <row r="41" spans="2:29" ht="15.75" thickBot="1" x14ac:dyDescent="0.3">
      <c r="B41" s="5" t="s">
        <v>83</v>
      </c>
      <c r="C41" s="5"/>
      <c r="D41" s="5"/>
      <c r="E41" s="5"/>
      <c r="F41" s="5"/>
      <c r="G41" s="5"/>
      <c r="H41" s="5"/>
      <c r="I41" s="5"/>
    </row>
    <row r="42" spans="2:29" ht="15.75" thickBot="1" x14ac:dyDescent="0.3">
      <c r="B42" s="6" t="s">
        <v>79</v>
      </c>
      <c r="C42" s="6">
        <v>3</v>
      </c>
      <c r="D42" s="6">
        <v>3</v>
      </c>
      <c r="E42" s="6">
        <v>3</v>
      </c>
      <c r="F42" s="6">
        <v>3</v>
      </c>
      <c r="G42" s="6">
        <v>3</v>
      </c>
      <c r="H42" s="6">
        <v>3</v>
      </c>
      <c r="I42" s="6">
        <v>18</v>
      </c>
      <c r="L42" t="s">
        <v>85</v>
      </c>
      <c r="V42" t="s">
        <v>85</v>
      </c>
    </row>
    <row r="43" spans="2:29" x14ac:dyDescent="0.25">
      <c r="B43" s="6" t="s">
        <v>80</v>
      </c>
      <c r="C43" s="6">
        <v>8.9508999999999972</v>
      </c>
      <c r="D43" s="6">
        <v>9.4703999999999979</v>
      </c>
      <c r="E43" s="6">
        <v>13.439400000000003</v>
      </c>
      <c r="F43" s="6">
        <v>14.662800000000001</v>
      </c>
      <c r="G43" s="6">
        <v>9.1440999999999999</v>
      </c>
      <c r="H43" s="6">
        <v>5.5172000000000008</v>
      </c>
      <c r="I43" s="6">
        <v>61.184799999999989</v>
      </c>
      <c r="L43" s="7" t="s">
        <v>86</v>
      </c>
      <c r="M43" s="7" t="s">
        <v>87</v>
      </c>
      <c r="N43" s="7" t="s">
        <v>88</v>
      </c>
      <c r="O43" s="7" t="s">
        <v>89</v>
      </c>
      <c r="P43" s="7" t="s">
        <v>90</v>
      </c>
      <c r="Q43" s="7" t="s">
        <v>91</v>
      </c>
      <c r="R43" s="7" t="s">
        <v>92</v>
      </c>
      <c r="V43" s="7" t="s">
        <v>86</v>
      </c>
      <c r="W43" s="7" t="s">
        <v>87</v>
      </c>
      <c r="X43" s="7" t="s">
        <v>88</v>
      </c>
      <c r="Y43" s="7" t="s">
        <v>89</v>
      </c>
      <c r="Z43" s="7" t="s">
        <v>90</v>
      </c>
      <c r="AA43" s="7" t="s">
        <v>91</v>
      </c>
      <c r="AB43" s="7" t="s">
        <v>92</v>
      </c>
    </row>
    <row r="44" spans="2:29" x14ac:dyDescent="0.25">
      <c r="B44" s="6" t="s">
        <v>1</v>
      </c>
      <c r="C44" s="6">
        <v>2.9836333333333322</v>
      </c>
      <c r="D44" s="6">
        <v>3.1567999999999992</v>
      </c>
      <c r="E44" s="6">
        <v>4.4798000000000009</v>
      </c>
      <c r="F44" s="6">
        <v>4.8875999999999999</v>
      </c>
      <c r="G44" s="6">
        <v>3.0480333333333332</v>
      </c>
      <c r="H44" s="6">
        <v>1.8390666666666668</v>
      </c>
      <c r="I44" s="6">
        <v>3.3991555555555548</v>
      </c>
      <c r="L44" s="6" t="s">
        <v>12</v>
      </c>
      <c r="M44" s="6">
        <v>0.14416784111111092</v>
      </c>
      <c r="N44" s="6">
        <v>2</v>
      </c>
      <c r="O44" s="6">
        <v>7.2083920555555459E-2</v>
      </c>
      <c r="P44" s="6">
        <v>1.9190358304168107</v>
      </c>
      <c r="Q44" s="8">
        <v>0.16146390850804149</v>
      </c>
      <c r="R44" s="6">
        <v>3.2594463061441079</v>
      </c>
      <c r="V44" s="6" t="s">
        <v>12</v>
      </c>
      <c r="W44" s="6">
        <v>44.043206453703718</v>
      </c>
      <c r="X44" s="6">
        <v>2</v>
      </c>
      <c r="Y44" s="6">
        <v>22.021603226851859</v>
      </c>
      <c r="Z44" s="6">
        <v>103.17738868921612</v>
      </c>
      <c r="AA44" s="8">
        <v>1.2396996596975248E-15</v>
      </c>
      <c r="AB44" s="6">
        <v>3.2594463061441079</v>
      </c>
    </row>
    <row r="45" spans="2:29" x14ac:dyDescent="0.25">
      <c r="B45" s="6" t="s">
        <v>81</v>
      </c>
      <c r="C45" s="6">
        <v>7.705897333333242E-2</v>
      </c>
      <c r="D45" s="6">
        <v>8.6681609999999687E-2</v>
      </c>
      <c r="E45" s="6">
        <v>0.5025392099999948</v>
      </c>
      <c r="F45" s="6">
        <v>1.5702900699999987</v>
      </c>
      <c r="G45" s="6">
        <v>0.34024254333333204</v>
      </c>
      <c r="H45" s="6">
        <v>0.73135050333333318</v>
      </c>
      <c r="I45" s="6">
        <v>1.4783400543790908</v>
      </c>
      <c r="L45" s="6" t="s">
        <v>93</v>
      </c>
      <c r="M45" s="6">
        <v>1.9073103949999997</v>
      </c>
      <c r="N45" s="6">
        <v>5</v>
      </c>
      <c r="O45" s="6">
        <v>0.38146207899999995</v>
      </c>
      <c r="P45" s="6">
        <v>10.155377120228934</v>
      </c>
      <c r="Q45" s="6">
        <v>3.9814119969201662E-6</v>
      </c>
      <c r="R45" s="6">
        <v>2.4771686727109157</v>
      </c>
      <c r="V45" s="6" t="s">
        <v>93</v>
      </c>
      <c r="W45" s="6">
        <v>7.3054128675925938</v>
      </c>
      <c r="X45" s="6">
        <v>5</v>
      </c>
      <c r="Y45" s="6">
        <v>1.4610825735185187</v>
      </c>
      <c r="Z45" s="6">
        <v>6.8455817245469115</v>
      </c>
      <c r="AA45" s="6">
        <v>1.4011692946993719E-4</v>
      </c>
      <c r="AB45" s="6">
        <v>2.4771686727109157</v>
      </c>
    </row>
    <row r="46" spans="2:29" x14ac:dyDescent="0.25">
      <c r="B46" s="6"/>
      <c r="C46" s="6"/>
      <c r="D46" s="6"/>
      <c r="E46" s="6"/>
      <c r="F46" s="6"/>
      <c r="G46" s="6"/>
      <c r="H46" s="6"/>
      <c r="I46" s="6"/>
      <c r="L46" s="6" t="s">
        <v>94</v>
      </c>
      <c r="M46" s="6">
        <v>1.0824482255555568</v>
      </c>
      <c r="N46" s="6">
        <v>10</v>
      </c>
      <c r="O46" s="6">
        <v>0.10824482255555568</v>
      </c>
      <c r="P46" s="6">
        <v>2.8817202413557101</v>
      </c>
      <c r="Q46" s="6">
        <v>9.5313433909248596E-3</v>
      </c>
      <c r="R46" s="6">
        <v>2.1060539102611209</v>
      </c>
      <c r="V46" s="6" t="s">
        <v>94</v>
      </c>
      <c r="W46" s="6">
        <v>12.845368884074077</v>
      </c>
      <c r="X46" s="6">
        <v>10</v>
      </c>
      <c r="Y46" s="6">
        <v>1.2845368884074078</v>
      </c>
      <c r="Z46" s="6">
        <v>6.0184156646343396</v>
      </c>
      <c r="AA46" s="6">
        <v>2.6510029259235153E-5</v>
      </c>
      <c r="AB46" s="6">
        <v>2.1060539102611209</v>
      </c>
    </row>
    <row r="47" spans="2:29" ht="15.75" thickBot="1" x14ac:dyDescent="0.3">
      <c r="B47" s="5" t="s">
        <v>84</v>
      </c>
      <c r="C47" s="5"/>
      <c r="D47" s="5"/>
      <c r="E47" s="5"/>
      <c r="F47" s="5"/>
      <c r="G47" s="5"/>
      <c r="H47" s="5"/>
      <c r="I47" s="5"/>
      <c r="L47" s="6" t="s">
        <v>95</v>
      </c>
      <c r="M47" s="6">
        <v>1.3522525733333302</v>
      </c>
      <c r="N47" s="6">
        <v>36</v>
      </c>
      <c r="O47" s="6">
        <v>3.7562571481481392E-2</v>
      </c>
      <c r="P47" s="6"/>
      <c r="Q47" s="6"/>
      <c r="R47" s="6"/>
      <c r="V47" s="6" t="s">
        <v>95</v>
      </c>
      <c r="W47" s="6">
        <v>7.6836381133333171</v>
      </c>
      <c r="X47" s="6">
        <v>36</v>
      </c>
      <c r="Y47" s="6">
        <v>0.2134343920370366</v>
      </c>
      <c r="Z47" s="6"/>
      <c r="AA47" s="6"/>
      <c r="AB47" s="6"/>
    </row>
    <row r="48" spans="2:29" x14ac:dyDescent="0.25">
      <c r="B48" s="6" t="s">
        <v>79</v>
      </c>
      <c r="C48" s="6">
        <v>3</v>
      </c>
      <c r="D48" s="6">
        <v>3</v>
      </c>
      <c r="E48" s="6">
        <v>3</v>
      </c>
      <c r="F48" s="6">
        <v>3</v>
      </c>
      <c r="G48" s="6">
        <v>3</v>
      </c>
      <c r="H48" s="6">
        <v>3</v>
      </c>
      <c r="I48" s="6">
        <v>18</v>
      </c>
      <c r="L48" s="6"/>
      <c r="M48" s="6"/>
      <c r="N48" s="6"/>
      <c r="O48" s="6"/>
      <c r="P48" s="6"/>
      <c r="Q48" s="6"/>
      <c r="R48" s="6"/>
      <c r="V48" s="6"/>
      <c r="W48" s="6"/>
      <c r="X48" s="6"/>
      <c r="Y48" s="6"/>
      <c r="Z48" s="6"/>
      <c r="AA48" s="6"/>
      <c r="AB48" s="6"/>
    </row>
    <row r="49" spans="2:28" ht="15.75" thickBot="1" x14ac:dyDescent="0.3">
      <c r="B49" s="6" t="s">
        <v>80</v>
      </c>
      <c r="C49" s="6">
        <v>3.0433999999999948</v>
      </c>
      <c r="D49" s="6">
        <v>3.6443999999999965</v>
      </c>
      <c r="E49" s="6">
        <v>3.8754</v>
      </c>
      <c r="F49" s="6">
        <v>3.1528</v>
      </c>
      <c r="G49" s="6">
        <v>4.3674999999999997</v>
      </c>
      <c r="H49" s="6">
        <v>4.2327999999999983</v>
      </c>
      <c r="I49" s="6">
        <v>22.316299999999991</v>
      </c>
      <c r="L49" s="9" t="s">
        <v>76</v>
      </c>
      <c r="M49" s="9">
        <v>4.4861790349999975</v>
      </c>
      <c r="N49" s="9">
        <v>53</v>
      </c>
      <c r="O49" s="9"/>
      <c r="P49" s="9"/>
      <c r="Q49" s="9"/>
      <c r="R49" s="9"/>
      <c r="V49" s="9" t="s">
        <v>76</v>
      </c>
      <c r="W49" s="9">
        <v>71.877626318703705</v>
      </c>
      <c r="X49" s="9">
        <v>53</v>
      </c>
      <c r="Y49" s="9"/>
      <c r="Z49" s="9"/>
      <c r="AA49" s="9"/>
      <c r="AB49" s="9"/>
    </row>
    <row r="50" spans="2:28" x14ac:dyDescent="0.25">
      <c r="B50" s="6" t="s">
        <v>1</v>
      </c>
      <c r="C50" s="6">
        <v>1.0144666666666649</v>
      </c>
      <c r="D50" s="6">
        <v>1.2147999999999988</v>
      </c>
      <c r="E50" s="6">
        <v>1.2918000000000001</v>
      </c>
      <c r="F50" s="6">
        <v>1.0509333333333333</v>
      </c>
      <c r="G50" s="6">
        <v>1.4558333333333333</v>
      </c>
      <c r="H50" s="6">
        <v>1.4109333333333327</v>
      </c>
      <c r="I50" s="6">
        <v>1.239794444444444</v>
      </c>
    </row>
    <row r="51" spans="2:28" x14ac:dyDescent="0.25">
      <c r="B51" s="6" t="s">
        <v>81</v>
      </c>
      <c r="C51" s="6">
        <v>9.865333333333769E-5</v>
      </c>
      <c r="D51" s="6">
        <v>3.7936109999999967E-2</v>
      </c>
      <c r="E51" s="6">
        <v>1.7337310000000203E-2</v>
      </c>
      <c r="F51" s="6">
        <v>0.29808470333333204</v>
      </c>
      <c r="G51" s="6">
        <v>8.6308133333334418E-3</v>
      </c>
      <c r="H51" s="6">
        <v>4.3164093333333486E-2</v>
      </c>
      <c r="I51" s="6">
        <v>7.6923447614378831E-2</v>
      </c>
    </row>
    <row r="52" spans="2:28" x14ac:dyDescent="0.25">
      <c r="B52" s="6"/>
      <c r="C52" s="6"/>
      <c r="D52" s="6"/>
      <c r="E52" s="6"/>
      <c r="F52" s="6"/>
      <c r="G52" s="6"/>
      <c r="H52" s="6"/>
      <c r="I52" s="6"/>
    </row>
    <row r="53" spans="2:28" ht="15.75" thickBot="1" x14ac:dyDescent="0.3">
      <c r="B53" s="5" t="s">
        <v>76</v>
      </c>
      <c r="C53" s="5"/>
      <c r="D53" s="5"/>
      <c r="E53" s="5"/>
      <c r="F53" s="5"/>
      <c r="G53" s="5"/>
      <c r="H53" s="5"/>
    </row>
    <row r="54" spans="2:28" x14ac:dyDescent="0.25">
      <c r="B54" s="6" t="s">
        <v>79</v>
      </c>
      <c r="C54" s="6">
        <v>15</v>
      </c>
      <c r="D54" s="6">
        <v>15</v>
      </c>
      <c r="E54" s="6">
        <v>15</v>
      </c>
      <c r="F54" s="6">
        <v>15</v>
      </c>
      <c r="G54" s="6">
        <v>15</v>
      </c>
      <c r="H54" s="6">
        <v>15</v>
      </c>
    </row>
    <row r="55" spans="2:28" x14ac:dyDescent="0.25">
      <c r="B55" s="6" t="s">
        <v>80</v>
      </c>
      <c r="C55" s="6">
        <v>22.754599999999989</v>
      </c>
      <c r="D55" s="6">
        <v>24.669999999999991</v>
      </c>
      <c r="E55" s="6">
        <v>29.721299999999999</v>
      </c>
      <c r="F55" s="6">
        <v>33.782299999999999</v>
      </c>
      <c r="G55" s="6">
        <v>28.888399999999994</v>
      </c>
      <c r="H55" s="6">
        <v>23.720300000000002</v>
      </c>
    </row>
    <row r="56" spans="2:28" x14ac:dyDescent="0.25">
      <c r="B56" s="6" t="s">
        <v>1</v>
      </c>
      <c r="C56" s="6">
        <v>1.5169733333333326</v>
      </c>
      <c r="D56" s="6">
        <v>1.6446666666666658</v>
      </c>
      <c r="E56" s="6">
        <v>1.98142</v>
      </c>
      <c r="F56" s="6">
        <v>2.2521533333333328</v>
      </c>
      <c r="G56" s="6">
        <v>1.9258933333333332</v>
      </c>
      <c r="H56" s="6">
        <v>1.5813533333333338</v>
      </c>
    </row>
    <row r="57" spans="2:28" x14ac:dyDescent="0.25">
      <c r="B57" s="6" t="s">
        <v>81</v>
      </c>
      <c r="C57" s="6">
        <v>0.67934202066666671</v>
      </c>
      <c r="D57" s="6">
        <v>0.72962961809523874</v>
      </c>
      <c r="E57" s="6">
        <v>1.8097942702857139</v>
      </c>
      <c r="F57" s="6">
        <v>2.3753293298095244</v>
      </c>
      <c r="G57" s="6">
        <v>0.43072464495237994</v>
      </c>
      <c r="H57" s="6">
        <v>0.17868189552380795</v>
      </c>
    </row>
    <row r="58" spans="2:28" x14ac:dyDescent="0.25">
      <c r="B58" s="6"/>
      <c r="C58" s="6"/>
      <c r="D58" s="6"/>
      <c r="E58" s="6"/>
      <c r="F58" s="6"/>
      <c r="G58" s="6"/>
      <c r="H58" s="6"/>
    </row>
    <row r="60" spans="2:28" ht="15.75" thickBot="1" x14ac:dyDescent="0.3">
      <c r="B60" t="s">
        <v>85</v>
      </c>
    </row>
    <row r="61" spans="2:28" x14ac:dyDescent="0.25">
      <c r="B61" s="7" t="s">
        <v>86</v>
      </c>
      <c r="C61" s="7" t="s">
        <v>87</v>
      </c>
      <c r="D61" s="7" t="s">
        <v>88</v>
      </c>
      <c r="E61" s="7" t="s">
        <v>89</v>
      </c>
      <c r="F61" s="7" t="s">
        <v>90</v>
      </c>
      <c r="G61" s="7" t="s">
        <v>91</v>
      </c>
      <c r="H61" s="7" t="s">
        <v>92</v>
      </c>
    </row>
    <row r="62" spans="2:28" x14ac:dyDescent="0.25">
      <c r="B62" s="6" t="s">
        <v>12</v>
      </c>
      <c r="C62" s="6">
        <v>62.032705651555567</v>
      </c>
      <c r="D62" s="6">
        <v>4</v>
      </c>
      <c r="E62" s="6">
        <v>15.508176412888892</v>
      </c>
      <c r="F62" s="6">
        <v>113.12422729454342</v>
      </c>
      <c r="G62" s="8">
        <v>3.1112844600094656E-27</v>
      </c>
      <c r="H62" s="6">
        <v>2.5252151019828779</v>
      </c>
    </row>
    <row r="63" spans="2:28" x14ac:dyDescent="0.25">
      <c r="B63" s="6" t="s">
        <v>93</v>
      </c>
      <c r="C63" s="6">
        <v>6.0524131903333114</v>
      </c>
      <c r="D63" s="6">
        <v>5</v>
      </c>
      <c r="E63" s="6">
        <v>1.2104826380666622</v>
      </c>
      <c r="F63" s="6">
        <v>8.8298526815148044</v>
      </c>
      <c r="G63" s="6">
        <v>2.5268132153420572E-6</v>
      </c>
      <c r="H63" s="6">
        <v>2.3682702357010696</v>
      </c>
    </row>
    <row r="64" spans="2:28" x14ac:dyDescent="0.25">
      <c r="B64" s="6" t="s">
        <v>94</v>
      </c>
      <c r="C64" s="6">
        <v>16.590931939111133</v>
      </c>
      <c r="D64" s="6">
        <v>20</v>
      </c>
      <c r="E64" s="6">
        <v>0.82954659695555666</v>
      </c>
      <c r="F64" s="6">
        <v>6.0511187961095905</v>
      </c>
      <c r="G64" s="6">
        <v>2.6966276029333853E-8</v>
      </c>
      <c r="H64" s="6">
        <v>1.7479841331228561</v>
      </c>
    </row>
    <row r="65" spans="2:8" x14ac:dyDescent="0.25">
      <c r="B65" s="6" t="s">
        <v>95</v>
      </c>
      <c r="C65" s="6">
        <v>8.2253873199999852</v>
      </c>
      <c r="D65" s="6">
        <v>60</v>
      </c>
      <c r="E65" s="6">
        <v>0.13708978866666641</v>
      </c>
      <c r="F65" s="6"/>
      <c r="G65" s="6"/>
      <c r="H65" s="6"/>
    </row>
    <row r="66" spans="2:8" x14ac:dyDescent="0.25">
      <c r="B66" s="6"/>
      <c r="C66" s="6"/>
      <c r="D66" s="6"/>
      <c r="E66" s="6"/>
      <c r="F66" s="6"/>
      <c r="G66" s="6"/>
      <c r="H66" s="6"/>
    </row>
    <row r="67" spans="2:8" ht="15.75" thickBot="1" x14ac:dyDescent="0.3">
      <c r="B67" s="9" t="s">
        <v>76</v>
      </c>
      <c r="C67" s="9">
        <v>92.901438100999997</v>
      </c>
      <c r="D67" s="9">
        <v>89</v>
      </c>
      <c r="E67" s="9"/>
      <c r="F67" s="9"/>
      <c r="G67" s="9"/>
      <c r="H67" s="9"/>
    </row>
  </sheetData>
  <mergeCells count="11">
    <mergeCell ref="B10:B12"/>
    <mergeCell ref="L10:L12"/>
    <mergeCell ref="V10:V12"/>
    <mergeCell ref="B13:B15"/>
    <mergeCell ref="B16:B18"/>
    <mergeCell ref="B4:B6"/>
    <mergeCell ref="L4:L6"/>
    <mergeCell ref="V4:V6"/>
    <mergeCell ref="B7:B9"/>
    <mergeCell ref="L7:L9"/>
    <mergeCell ref="V7:V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67"/>
  <sheetViews>
    <sheetView zoomScale="70" zoomScaleNormal="70" workbookViewId="0">
      <selection activeCell="AE45" sqref="AE45"/>
    </sheetView>
  </sheetViews>
  <sheetFormatPr defaultRowHeight="15" x14ac:dyDescent="0.25"/>
  <sheetData>
    <row r="2" spans="2:29" x14ac:dyDescent="0.25">
      <c r="B2" t="s">
        <v>96</v>
      </c>
      <c r="F2" t="s">
        <v>71</v>
      </c>
      <c r="G2" t="s">
        <v>72</v>
      </c>
      <c r="L2" t="s">
        <v>96</v>
      </c>
      <c r="P2" t="s">
        <v>71</v>
      </c>
      <c r="Q2" t="s">
        <v>72</v>
      </c>
      <c r="V2" t="s">
        <v>96</v>
      </c>
      <c r="Z2" t="s">
        <v>71</v>
      </c>
      <c r="AA2" t="s">
        <v>72</v>
      </c>
    </row>
    <row r="3" spans="2:29" x14ac:dyDescent="0.25">
      <c r="B3" t="s">
        <v>73</v>
      </c>
      <c r="C3">
        <v>0</v>
      </c>
      <c r="D3">
        <v>24</v>
      </c>
      <c r="E3">
        <v>48</v>
      </c>
      <c r="F3">
        <v>96</v>
      </c>
      <c r="G3">
        <v>96</v>
      </c>
      <c r="H3">
        <v>144</v>
      </c>
      <c r="L3" t="s">
        <v>73</v>
      </c>
      <c r="M3">
        <v>0</v>
      </c>
      <c r="N3">
        <v>24</v>
      </c>
      <c r="O3">
        <v>48</v>
      </c>
      <c r="P3">
        <v>96</v>
      </c>
      <c r="Q3">
        <v>96</v>
      </c>
      <c r="R3">
        <v>144</v>
      </c>
      <c r="V3" t="s">
        <v>73</v>
      </c>
      <c r="W3">
        <v>0</v>
      </c>
      <c r="X3">
        <v>24</v>
      </c>
      <c r="Y3">
        <v>48</v>
      </c>
      <c r="Z3">
        <v>96</v>
      </c>
      <c r="AA3">
        <v>96</v>
      </c>
      <c r="AB3">
        <v>144</v>
      </c>
    </row>
    <row r="4" spans="2:29" ht="15" customHeight="1" x14ac:dyDescent="0.25">
      <c r="B4" s="25" t="s">
        <v>30</v>
      </c>
      <c r="C4">
        <v>10.175699999999999</v>
      </c>
      <c r="D4">
        <v>10.2235</v>
      </c>
      <c r="E4">
        <v>10.181699999999999</v>
      </c>
      <c r="F4">
        <v>9.3922000000000025</v>
      </c>
      <c r="G4">
        <v>43.692300000000003</v>
      </c>
      <c r="H4">
        <v>43.736800000000002</v>
      </c>
      <c r="L4" s="25" t="s">
        <v>30</v>
      </c>
      <c r="M4">
        <v>10.175699999999999</v>
      </c>
      <c r="N4">
        <v>10.2235</v>
      </c>
      <c r="O4">
        <v>10.181699999999999</v>
      </c>
      <c r="P4">
        <v>9.3922000000000025</v>
      </c>
      <c r="Q4">
        <v>43.692300000000003</v>
      </c>
      <c r="R4">
        <v>43.736800000000002</v>
      </c>
      <c r="V4" s="25" t="s">
        <v>32</v>
      </c>
      <c r="W4">
        <v>10.683399999999999</v>
      </c>
      <c r="X4">
        <v>10.805199999999999</v>
      </c>
      <c r="Y4">
        <v>10.649999999999999</v>
      </c>
      <c r="Z4">
        <v>10.129199999999997</v>
      </c>
      <c r="AA4">
        <v>43.667500000000004</v>
      </c>
      <c r="AB4">
        <v>43.936</v>
      </c>
    </row>
    <row r="5" spans="2:29" x14ac:dyDescent="0.25">
      <c r="B5" s="25"/>
      <c r="C5">
        <v>10.133700000000001</v>
      </c>
      <c r="D5">
        <v>10.2364</v>
      </c>
      <c r="E5">
        <v>10.1206</v>
      </c>
      <c r="F5">
        <v>9.8151000000000028</v>
      </c>
      <c r="G5">
        <v>43.348100000000002</v>
      </c>
      <c r="H5">
        <v>43.802400000000006</v>
      </c>
      <c r="L5" s="25"/>
      <c r="M5">
        <v>10.133700000000001</v>
      </c>
      <c r="N5">
        <v>10.2364</v>
      </c>
      <c r="O5">
        <v>10.1206</v>
      </c>
      <c r="P5">
        <v>9.8151000000000028</v>
      </c>
      <c r="Q5">
        <v>43.348100000000002</v>
      </c>
      <c r="R5">
        <v>43.802400000000006</v>
      </c>
      <c r="V5" s="25"/>
      <c r="W5">
        <v>10.698</v>
      </c>
      <c r="X5">
        <v>10.804399999999999</v>
      </c>
      <c r="Y5">
        <v>10.7349</v>
      </c>
      <c r="Z5">
        <v>10.388900000000001</v>
      </c>
      <c r="AA5">
        <v>43.566300000000005</v>
      </c>
      <c r="AB5">
        <v>43.9437</v>
      </c>
    </row>
    <row r="6" spans="2:29" x14ac:dyDescent="0.25">
      <c r="B6" s="25"/>
      <c r="C6">
        <v>10.191799999999999</v>
      </c>
      <c r="D6">
        <v>10.136200000000002</v>
      </c>
      <c r="E6">
        <v>10.119599999999998</v>
      </c>
      <c r="F6">
        <v>9.9052000000000007</v>
      </c>
      <c r="G6">
        <v>43.625299999999996</v>
      </c>
      <c r="H6">
        <v>43.623000000000005</v>
      </c>
      <c r="L6" s="25"/>
      <c r="M6">
        <v>10.191799999999999</v>
      </c>
      <c r="N6">
        <v>10.136200000000002</v>
      </c>
      <c r="O6">
        <v>10.119599999999998</v>
      </c>
      <c r="P6">
        <v>9.9052000000000007</v>
      </c>
      <c r="Q6">
        <v>43.625299999999996</v>
      </c>
      <c r="R6">
        <v>43.623000000000005</v>
      </c>
      <c r="V6" s="25"/>
      <c r="W6">
        <v>10.639099999999999</v>
      </c>
      <c r="X6">
        <v>10.735899999999999</v>
      </c>
      <c r="Y6">
        <v>10.686400000000001</v>
      </c>
      <c r="Z6">
        <v>10.4452</v>
      </c>
      <c r="AA6">
        <v>44.127600000000001</v>
      </c>
      <c r="AB6">
        <v>44.443799999999996</v>
      </c>
    </row>
    <row r="7" spans="2:29" ht="15" customHeight="1" x14ac:dyDescent="0.25">
      <c r="B7" s="25" t="s">
        <v>32</v>
      </c>
      <c r="C7">
        <v>10.683399999999999</v>
      </c>
      <c r="D7">
        <v>10.805199999999999</v>
      </c>
      <c r="E7">
        <v>10.649999999999999</v>
      </c>
      <c r="F7">
        <v>10.129199999999997</v>
      </c>
      <c r="G7">
        <v>43.667500000000004</v>
      </c>
      <c r="H7">
        <v>43.936</v>
      </c>
      <c r="L7" s="25" t="s">
        <v>32</v>
      </c>
      <c r="M7">
        <v>10.683399999999999</v>
      </c>
      <c r="N7">
        <v>10.805199999999999</v>
      </c>
      <c r="O7">
        <v>10.649999999999999</v>
      </c>
      <c r="P7">
        <v>10.129199999999997</v>
      </c>
      <c r="Q7">
        <v>43.667500000000004</v>
      </c>
      <c r="R7">
        <v>43.936</v>
      </c>
      <c r="V7" s="25" t="s">
        <v>34</v>
      </c>
      <c r="W7">
        <v>10.840499999999999</v>
      </c>
      <c r="X7">
        <v>10.440300000000001</v>
      </c>
      <c r="Y7">
        <v>10.8093</v>
      </c>
      <c r="Z7">
        <v>10.466000000000001</v>
      </c>
      <c r="AA7">
        <v>43.6021</v>
      </c>
      <c r="AB7">
        <v>44.095800000000004</v>
      </c>
    </row>
    <row r="8" spans="2:29" x14ac:dyDescent="0.25">
      <c r="B8" s="25"/>
      <c r="C8">
        <v>10.698</v>
      </c>
      <c r="D8">
        <v>10.804399999999999</v>
      </c>
      <c r="E8">
        <v>10.7349</v>
      </c>
      <c r="F8">
        <v>10.388900000000001</v>
      </c>
      <c r="G8">
        <v>43.566300000000005</v>
      </c>
      <c r="H8">
        <v>43.9437</v>
      </c>
      <c r="L8" s="25"/>
      <c r="M8">
        <v>10.698</v>
      </c>
      <c r="N8">
        <v>10.804399999999999</v>
      </c>
      <c r="O8">
        <v>10.7349</v>
      </c>
      <c r="P8">
        <v>10.388900000000001</v>
      </c>
      <c r="Q8">
        <v>43.566300000000005</v>
      </c>
      <c r="R8">
        <v>43.9437</v>
      </c>
      <c r="V8" s="25"/>
      <c r="W8">
        <v>10.82</v>
      </c>
      <c r="X8">
        <v>10.707699999999999</v>
      </c>
      <c r="Y8">
        <v>10.8675</v>
      </c>
      <c r="Z8">
        <v>10.5334</v>
      </c>
      <c r="AA8">
        <v>43.574600000000004</v>
      </c>
      <c r="AB8">
        <v>44.420500000000004</v>
      </c>
    </row>
    <row r="9" spans="2:29" x14ac:dyDescent="0.25">
      <c r="B9" s="25"/>
      <c r="C9">
        <v>10.639099999999999</v>
      </c>
      <c r="D9">
        <v>10.735899999999999</v>
      </c>
      <c r="E9">
        <v>10.686400000000001</v>
      </c>
      <c r="F9">
        <v>10.4452</v>
      </c>
      <c r="G9">
        <v>44.127600000000001</v>
      </c>
      <c r="H9">
        <v>44.443799999999996</v>
      </c>
      <c r="L9" s="25"/>
      <c r="M9">
        <v>10.639099999999999</v>
      </c>
      <c r="N9">
        <v>10.735899999999999</v>
      </c>
      <c r="O9">
        <v>10.686400000000001</v>
      </c>
      <c r="P9">
        <v>10.4452</v>
      </c>
      <c r="Q9">
        <v>44.127600000000001</v>
      </c>
      <c r="R9">
        <v>44.443799999999996</v>
      </c>
      <c r="V9" s="25"/>
      <c r="W9">
        <v>10.820500000000001</v>
      </c>
      <c r="X9">
        <v>10.762</v>
      </c>
      <c r="Y9">
        <v>10.771900000000002</v>
      </c>
      <c r="Z9">
        <v>10.6515</v>
      </c>
      <c r="AA9">
        <v>43.685100000000006</v>
      </c>
      <c r="AB9">
        <v>43.733499999999999</v>
      </c>
    </row>
    <row r="10" spans="2:29" x14ac:dyDescent="0.25">
      <c r="B10" s="25" t="s">
        <v>34</v>
      </c>
      <c r="C10">
        <v>10.840499999999999</v>
      </c>
      <c r="D10">
        <v>10.440300000000001</v>
      </c>
      <c r="E10">
        <v>10.8093</v>
      </c>
      <c r="F10">
        <v>10.466000000000001</v>
      </c>
      <c r="G10">
        <v>43.6021</v>
      </c>
      <c r="H10">
        <v>44.095800000000004</v>
      </c>
      <c r="L10" s="25" t="s">
        <v>34</v>
      </c>
      <c r="M10">
        <v>10.840499999999999</v>
      </c>
      <c r="N10">
        <v>10.440300000000001</v>
      </c>
      <c r="O10">
        <v>10.8093</v>
      </c>
      <c r="P10">
        <v>10.466000000000001</v>
      </c>
      <c r="Q10">
        <v>43.6021</v>
      </c>
      <c r="R10">
        <v>44.095800000000004</v>
      </c>
      <c r="V10" s="25" t="s">
        <v>38</v>
      </c>
      <c r="W10">
        <v>10.110800000000003</v>
      </c>
      <c r="X10">
        <v>10.152899999999999</v>
      </c>
      <c r="Y10">
        <v>10.1897</v>
      </c>
      <c r="Z10">
        <v>10.257900000000001</v>
      </c>
      <c r="AA10">
        <v>43.222799999999999</v>
      </c>
      <c r="AB10">
        <v>43.666399999999996</v>
      </c>
    </row>
    <row r="11" spans="2:29" x14ac:dyDescent="0.25">
      <c r="B11" s="25"/>
      <c r="C11">
        <v>10.82</v>
      </c>
      <c r="D11">
        <v>10.707699999999999</v>
      </c>
      <c r="E11">
        <v>10.8675</v>
      </c>
      <c r="F11">
        <v>10.5334</v>
      </c>
      <c r="G11">
        <v>43.574600000000004</v>
      </c>
      <c r="H11">
        <v>44.420500000000004</v>
      </c>
      <c r="L11" s="25"/>
      <c r="M11">
        <v>10.82</v>
      </c>
      <c r="N11">
        <v>10.707699999999999</v>
      </c>
      <c r="O11">
        <v>10.8675</v>
      </c>
      <c r="P11">
        <v>10.5334</v>
      </c>
      <c r="Q11">
        <v>43.574600000000004</v>
      </c>
      <c r="R11">
        <v>44.420500000000004</v>
      </c>
      <c r="V11" s="25"/>
      <c r="W11">
        <v>10.147500000000001</v>
      </c>
      <c r="X11">
        <v>10.1126</v>
      </c>
      <c r="Y11">
        <v>10.214100000000002</v>
      </c>
      <c r="Z11">
        <v>11.181399999999998</v>
      </c>
      <c r="AA11">
        <v>43.421900000000001</v>
      </c>
      <c r="AB11">
        <v>43.354599999999998</v>
      </c>
    </row>
    <row r="12" spans="2:29" x14ac:dyDescent="0.25">
      <c r="B12" s="25"/>
      <c r="C12">
        <v>10.820500000000001</v>
      </c>
      <c r="D12">
        <v>10.762</v>
      </c>
      <c r="E12">
        <v>10.771900000000002</v>
      </c>
      <c r="F12">
        <v>10.6515</v>
      </c>
      <c r="G12">
        <v>43.685100000000006</v>
      </c>
      <c r="H12">
        <v>43.733499999999999</v>
      </c>
      <c r="L12" s="25"/>
      <c r="M12">
        <v>10.820500000000001</v>
      </c>
      <c r="N12">
        <v>10.762</v>
      </c>
      <c r="O12">
        <v>10.771900000000002</v>
      </c>
      <c r="P12">
        <v>10.6515</v>
      </c>
      <c r="Q12">
        <v>43.685100000000006</v>
      </c>
      <c r="R12">
        <v>43.733499999999999</v>
      </c>
      <c r="V12" s="25"/>
      <c r="W12">
        <v>10.046500000000002</v>
      </c>
      <c r="X12">
        <v>10.142200000000003</v>
      </c>
      <c r="Y12">
        <v>10.264799999999999</v>
      </c>
      <c r="Z12">
        <v>10.1356</v>
      </c>
      <c r="AA12">
        <v>43.5685</v>
      </c>
      <c r="AB12">
        <v>43.4253</v>
      </c>
    </row>
    <row r="13" spans="2:29" x14ac:dyDescent="0.25">
      <c r="B13" s="25" t="s">
        <v>36</v>
      </c>
      <c r="C13">
        <v>8.7886000000000024</v>
      </c>
      <c r="D13">
        <v>8.7717999999999989</v>
      </c>
      <c r="E13">
        <f>AVERAGE(E14:E15)</f>
        <v>7.4145999999999983</v>
      </c>
      <c r="F13">
        <v>8.0129999999999999</v>
      </c>
      <c r="G13">
        <v>42.903100000000002</v>
      </c>
      <c r="H13">
        <v>44.439900000000002</v>
      </c>
      <c r="L13" s="25" t="s">
        <v>38</v>
      </c>
      <c r="M13">
        <v>10.110800000000003</v>
      </c>
      <c r="N13">
        <v>10.152899999999999</v>
      </c>
      <c r="O13">
        <v>10.1897</v>
      </c>
      <c r="P13">
        <v>10.257900000000001</v>
      </c>
      <c r="Q13">
        <v>43.222799999999999</v>
      </c>
      <c r="R13">
        <v>43.666399999999996</v>
      </c>
    </row>
    <row r="14" spans="2:29" x14ac:dyDescent="0.25">
      <c r="B14" s="25"/>
      <c r="C14">
        <v>8.9295999999999989</v>
      </c>
      <c r="D14">
        <v>8.5657000000000014</v>
      </c>
      <c r="E14">
        <v>8.1050999999999984</v>
      </c>
      <c r="F14">
        <v>7.0329000000000024</v>
      </c>
      <c r="G14">
        <v>42.202500000000001</v>
      </c>
      <c r="H14">
        <v>42.872199999999992</v>
      </c>
      <c r="L14" s="25"/>
      <c r="M14">
        <v>10.147500000000001</v>
      </c>
      <c r="N14">
        <v>10.1126</v>
      </c>
      <c r="O14">
        <v>10.214100000000002</v>
      </c>
      <c r="P14">
        <v>11.181399999999998</v>
      </c>
      <c r="Q14">
        <v>43.421900000000001</v>
      </c>
      <c r="R14">
        <v>43.354599999999998</v>
      </c>
      <c r="V14" t="s">
        <v>74</v>
      </c>
    </row>
    <row r="15" spans="2:29" x14ac:dyDescent="0.25">
      <c r="B15" s="25"/>
      <c r="C15">
        <v>8.6167000000000016</v>
      </c>
      <c r="D15">
        <v>8.9540000000000006</v>
      </c>
      <c r="E15">
        <v>6.7240999999999991</v>
      </c>
      <c r="F15">
        <v>5.8523000000000014</v>
      </c>
      <c r="G15">
        <v>42.607599999999991</v>
      </c>
      <c r="H15">
        <v>44.132999999999996</v>
      </c>
      <c r="L15" s="25"/>
      <c r="M15">
        <v>10.046500000000002</v>
      </c>
      <c r="N15">
        <v>10.142200000000003</v>
      </c>
      <c r="O15">
        <v>10.264799999999999</v>
      </c>
      <c r="P15">
        <v>10.1356</v>
      </c>
      <c r="Q15">
        <v>43.5685</v>
      </c>
      <c r="R15">
        <v>43.4253</v>
      </c>
    </row>
    <row r="16" spans="2:29" x14ac:dyDescent="0.25">
      <c r="B16" s="25" t="s">
        <v>38</v>
      </c>
      <c r="C16">
        <v>10.110800000000003</v>
      </c>
      <c r="D16">
        <v>10.152899999999999</v>
      </c>
      <c r="E16">
        <v>10.1897</v>
      </c>
      <c r="F16">
        <v>10.257900000000001</v>
      </c>
      <c r="G16">
        <v>43.222799999999999</v>
      </c>
      <c r="H16">
        <v>43.666399999999996</v>
      </c>
      <c r="V16" t="s">
        <v>75</v>
      </c>
      <c r="W16">
        <v>0</v>
      </c>
      <c r="X16">
        <v>24</v>
      </c>
      <c r="Y16">
        <v>48</v>
      </c>
      <c r="Z16">
        <v>96</v>
      </c>
      <c r="AA16">
        <v>96</v>
      </c>
      <c r="AB16">
        <v>144</v>
      </c>
      <c r="AC16" t="s">
        <v>76</v>
      </c>
    </row>
    <row r="17" spans="2:29" ht="15.75" thickBot="1" x14ac:dyDescent="0.3">
      <c r="B17" s="25"/>
      <c r="C17">
        <v>10.147500000000001</v>
      </c>
      <c r="D17">
        <v>10.1126</v>
      </c>
      <c r="E17">
        <v>10.214100000000002</v>
      </c>
      <c r="F17">
        <v>11.181399999999998</v>
      </c>
      <c r="G17">
        <v>43.421900000000001</v>
      </c>
      <c r="H17">
        <v>43.354599999999998</v>
      </c>
      <c r="L17" t="s">
        <v>74</v>
      </c>
      <c r="V17" s="5" t="s">
        <v>77</v>
      </c>
      <c r="W17" s="5"/>
      <c r="X17" s="5"/>
      <c r="Y17" s="5"/>
      <c r="Z17" s="5"/>
      <c r="AA17" s="5"/>
      <c r="AB17" s="5"/>
      <c r="AC17" s="5"/>
    </row>
    <row r="18" spans="2:29" x14ac:dyDescent="0.25">
      <c r="B18" s="25"/>
      <c r="C18">
        <v>10.046500000000002</v>
      </c>
      <c r="D18">
        <v>10.142200000000003</v>
      </c>
      <c r="E18">
        <v>10.264799999999999</v>
      </c>
      <c r="F18">
        <v>10.1356</v>
      </c>
      <c r="G18">
        <v>43.5685</v>
      </c>
      <c r="H18">
        <v>43.4253</v>
      </c>
      <c r="V18" s="6" t="s">
        <v>79</v>
      </c>
      <c r="W18" s="6">
        <v>3</v>
      </c>
      <c r="X18" s="6">
        <v>3</v>
      </c>
      <c r="Y18" s="6">
        <v>3</v>
      </c>
      <c r="Z18" s="6">
        <v>3</v>
      </c>
      <c r="AA18" s="6">
        <v>3</v>
      </c>
      <c r="AB18" s="6">
        <v>3</v>
      </c>
      <c r="AC18" s="6">
        <v>18</v>
      </c>
    </row>
    <row r="19" spans="2:29" x14ac:dyDescent="0.25">
      <c r="L19" t="s">
        <v>75</v>
      </c>
      <c r="M19">
        <v>0</v>
      </c>
      <c r="N19">
        <v>24</v>
      </c>
      <c r="O19">
        <v>48</v>
      </c>
      <c r="P19">
        <v>96</v>
      </c>
      <c r="Q19">
        <v>96</v>
      </c>
      <c r="R19">
        <v>144</v>
      </c>
      <c r="S19" t="s">
        <v>76</v>
      </c>
      <c r="V19" s="6" t="s">
        <v>80</v>
      </c>
      <c r="W19" s="6">
        <v>32.020499999999998</v>
      </c>
      <c r="X19" s="6">
        <v>32.345500000000001</v>
      </c>
      <c r="Y19" s="6">
        <v>32.071300000000001</v>
      </c>
      <c r="Z19" s="6">
        <v>30.963299999999997</v>
      </c>
      <c r="AA19" s="6">
        <v>131.3614</v>
      </c>
      <c r="AB19" s="6">
        <v>132.3235</v>
      </c>
      <c r="AC19" s="6">
        <v>391.08550000000002</v>
      </c>
    </row>
    <row r="20" spans="2:29" ht="15.75" thickBot="1" x14ac:dyDescent="0.3">
      <c r="B20" t="s">
        <v>74</v>
      </c>
      <c r="L20" s="5" t="s">
        <v>78</v>
      </c>
      <c r="M20" s="5"/>
      <c r="N20" s="5"/>
      <c r="O20" s="5"/>
      <c r="P20" s="5"/>
      <c r="Q20" s="5"/>
      <c r="R20" s="5"/>
      <c r="S20" s="5"/>
      <c r="V20" s="6" t="s">
        <v>1</v>
      </c>
      <c r="W20" s="6">
        <v>10.673499999999999</v>
      </c>
      <c r="X20" s="6">
        <v>10.781833333333333</v>
      </c>
      <c r="Y20" s="6">
        <v>10.690433333333333</v>
      </c>
      <c r="Z20" s="6">
        <v>10.321099999999999</v>
      </c>
      <c r="AA20" s="6">
        <v>43.787133333333337</v>
      </c>
      <c r="AB20" s="6">
        <v>44.107833333333332</v>
      </c>
      <c r="AC20" s="6">
        <v>21.726972222222223</v>
      </c>
    </row>
    <row r="21" spans="2:29" x14ac:dyDescent="0.25">
      <c r="L21" s="6" t="s">
        <v>79</v>
      </c>
      <c r="M21" s="6">
        <v>3</v>
      </c>
      <c r="N21" s="6">
        <v>3</v>
      </c>
      <c r="O21" s="6">
        <v>3</v>
      </c>
      <c r="P21" s="6">
        <v>3</v>
      </c>
      <c r="Q21" s="6">
        <v>3</v>
      </c>
      <c r="R21" s="6">
        <v>3</v>
      </c>
      <c r="S21" s="6">
        <v>18</v>
      </c>
      <c r="V21" s="6" t="s">
        <v>81</v>
      </c>
      <c r="W21" s="6">
        <v>9.4081000000002931E-4</v>
      </c>
      <c r="X21" s="6">
        <v>1.5825633333333418E-3</v>
      </c>
      <c r="Y21" s="6">
        <v>1.8142033333333725E-3</v>
      </c>
      <c r="Z21" s="6">
        <v>2.8411630000000583E-2</v>
      </c>
      <c r="AA21" s="6">
        <v>8.9498523333332025E-2</v>
      </c>
      <c r="AB21" s="6">
        <v>8.467002333333204E-2</v>
      </c>
      <c r="AC21" s="6">
        <v>261.45282754447715</v>
      </c>
    </row>
    <row r="22" spans="2:29" x14ac:dyDescent="0.25">
      <c r="B22" t="s">
        <v>75</v>
      </c>
      <c r="C22">
        <v>0</v>
      </c>
      <c r="D22">
        <v>24</v>
      </c>
      <c r="E22">
        <v>48</v>
      </c>
      <c r="F22">
        <v>96</v>
      </c>
      <c r="G22">
        <v>96</v>
      </c>
      <c r="H22">
        <v>144</v>
      </c>
      <c r="I22" t="s">
        <v>76</v>
      </c>
      <c r="L22" s="6" t="s">
        <v>80</v>
      </c>
      <c r="M22" s="6">
        <v>30.501199999999997</v>
      </c>
      <c r="N22" s="6">
        <v>30.5961</v>
      </c>
      <c r="O22" s="6">
        <v>30.421899999999997</v>
      </c>
      <c r="P22" s="6">
        <v>29.112500000000004</v>
      </c>
      <c r="Q22" s="6">
        <v>130.66570000000002</v>
      </c>
      <c r="R22" s="6">
        <v>131.16220000000001</v>
      </c>
      <c r="S22" s="6">
        <v>382.45959999999997</v>
      </c>
      <c r="V22" s="6"/>
      <c r="W22" s="6"/>
      <c r="X22" s="6"/>
      <c r="Y22" s="6"/>
      <c r="Z22" s="6"/>
      <c r="AA22" s="6"/>
      <c r="AB22" s="6"/>
      <c r="AC22" s="6"/>
    </row>
    <row r="23" spans="2:29" ht="15.75" thickBot="1" x14ac:dyDescent="0.3">
      <c r="B23" s="5" t="s">
        <v>78</v>
      </c>
      <c r="C23" s="5"/>
      <c r="D23" s="5"/>
      <c r="E23" s="5"/>
      <c r="F23" s="5"/>
      <c r="G23" s="5"/>
      <c r="H23" s="5"/>
      <c r="I23" s="5"/>
      <c r="L23" s="6" t="s">
        <v>1</v>
      </c>
      <c r="M23" s="6">
        <v>10.167066666666665</v>
      </c>
      <c r="N23" s="6">
        <v>10.198700000000001</v>
      </c>
      <c r="O23" s="6">
        <v>10.140633333333332</v>
      </c>
      <c r="P23" s="6">
        <v>9.7041666666666675</v>
      </c>
      <c r="Q23" s="6">
        <v>43.555233333333341</v>
      </c>
      <c r="R23" s="6">
        <v>43.720733333333335</v>
      </c>
      <c r="S23" s="6">
        <v>21.247755555555553</v>
      </c>
      <c r="V23" s="5" t="s">
        <v>82</v>
      </c>
      <c r="W23" s="5"/>
      <c r="X23" s="5"/>
      <c r="Y23" s="5"/>
      <c r="Z23" s="5"/>
      <c r="AA23" s="5"/>
      <c r="AB23" s="5"/>
      <c r="AC23" s="5"/>
    </row>
    <row r="24" spans="2:29" x14ac:dyDescent="0.25">
      <c r="B24" s="6" t="s">
        <v>79</v>
      </c>
      <c r="C24" s="6">
        <v>3</v>
      </c>
      <c r="D24" s="6">
        <v>3</v>
      </c>
      <c r="E24" s="6">
        <v>3</v>
      </c>
      <c r="F24" s="6">
        <v>3</v>
      </c>
      <c r="G24" s="6">
        <v>3</v>
      </c>
      <c r="H24" s="6">
        <v>3</v>
      </c>
      <c r="I24" s="6">
        <v>18</v>
      </c>
      <c r="L24" s="6" t="s">
        <v>81</v>
      </c>
      <c r="M24" s="6">
        <v>8.9980333333326249E-4</v>
      </c>
      <c r="N24" s="6">
        <v>2.9712899999998345E-3</v>
      </c>
      <c r="O24" s="6">
        <v>1.2651033333333471E-3</v>
      </c>
      <c r="P24" s="6">
        <v>7.5021903333332987E-2</v>
      </c>
      <c r="Q24" s="6">
        <v>3.3300413333332973E-2</v>
      </c>
      <c r="R24" s="6">
        <v>8.2396933333333863E-3</v>
      </c>
      <c r="S24" s="6">
        <v>265.45152892261456</v>
      </c>
      <c r="V24" s="6" t="s">
        <v>79</v>
      </c>
      <c r="W24" s="6">
        <v>3</v>
      </c>
      <c r="X24" s="6">
        <v>3</v>
      </c>
      <c r="Y24" s="6">
        <v>3</v>
      </c>
      <c r="Z24" s="6">
        <v>3</v>
      </c>
      <c r="AA24" s="6">
        <v>3</v>
      </c>
      <c r="AB24" s="6">
        <v>3</v>
      </c>
      <c r="AC24" s="6">
        <v>18</v>
      </c>
    </row>
    <row r="25" spans="2:29" x14ac:dyDescent="0.25">
      <c r="B25" s="6" t="s">
        <v>80</v>
      </c>
      <c r="C25" s="6">
        <v>30.501199999999997</v>
      </c>
      <c r="D25" s="6">
        <v>30.5961</v>
      </c>
      <c r="E25" s="6">
        <v>30.421899999999997</v>
      </c>
      <c r="F25" s="6">
        <v>29.112500000000004</v>
      </c>
      <c r="G25" s="6">
        <v>130.66570000000002</v>
      </c>
      <c r="H25" s="6">
        <v>131.16220000000001</v>
      </c>
      <c r="I25" s="6">
        <v>382.45959999999997</v>
      </c>
      <c r="L25" s="6"/>
      <c r="M25" s="6"/>
      <c r="N25" s="6"/>
      <c r="O25" s="6"/>
      <c r="P25" s="6"/>
      <c r="Q25" s="6"/>
      <c r="R25" s="6"/>
      <c r="S25" s="6"/>
      <c r="V25" s="6" t="s">
        <v>80</v>
      </c>
      <c r="W25" s="6">
        <v>32.481000000000002</v>
      </c>
      <c r="X25" s="6">
        <v>31.91</v>
      </c>
      <c r="Y25" s="6">
        <v>32.448700000000002</v>
      </c>
      <c r="Z25" s="6">
        <v>31.6509</v>
      </c>
      <c r="AA25" s="6">
        <v>130.86180000000002</v>
      </c>
      <c r="AB25" s="6">
        <v>132.24979999999999</v>
      </c>
      <c r="AC25" s="6">
        <v>391.60219999999998</v>
      </c>
    </row>
    <row r="26" spans="2:29" ht="15.75" thickBot="1" x14ac:dyDescent="0.3">
      <c r="B26" s="6" t="s">
        <v>1</v>
      </c>
      <c r="C26" s="6">
        <v>10.167066666666665</v>
      </c>
      <c r="D26" s="6">
        <v>10.198700000000001</v>
      </c>
      <c r="E26" s="6">
        <v>10.140633333333332</v>
      </c>
      <c r="F26" s="6">
        <v>9.7041666666666675</v>
      </c>
      <c r="G26" s="6">
        <v>43.555233333333341</v>
      </c>
      <c r="H26" s="6">
        <v>43.720733333333335</v>
      </c>
      <c r="I26" s="6">
        <v>21.247755555555553</v>
      </c>
      <c r="L26" s="5" t="s">
        <v>77</v>
      </c>
      <c r="M26" s="5"/>
      <c r="N26" s="5"/>
      <c r="O26" s="5"/>
      <c r="P26" s="5"/>
      <c r="Q26" s="5"/>
      <c r="R26" s="5"/>
      <c r="S26" s="5"/>
      <c r="V26" s="6" t="s">
        <v>1</v>
      </c>
      <c r="W26" s="6">
        <v>10.827</v>
      </c>
      <c r="X26" s="6">
        <v>10.636666666666667</v>
      </c>
      <c r="Y26" s="6">
        <v>10.816233333333335</v>
      </c>
      <c r="Z26" s="6">
        <v>10.5503</v>
      </c>
      <c r="AA26" s="6">
        <v>43.620600000000003</v>
      </c>
      <c r="AB26" s="6">
        <v>44.083266666666667</v>
      </c>
      <c r="AC26" s="6">
        <v>21.755677777777777</v>
      </c>
    </row>
    <row r="27" spans="2:29" x14ac:dyDescent="0.25">
      <c r="B27" s="6" t="s">
        <v>81</v>
      </c>
      <c r="C27" s="6">
        <v>8.9980333333326249E-4</v>
      </c>
      <c r="D27" s="6">
        <v>2.9712899999998345E-3</v>
      </c>
      <c r="E27" s="6">
        <v>1.2651033333333471E-3</v>
      </c>
      <c r="F27" s="6">
        <v>7.5021903333332987E-2</v>
      </c>
      <c r="G27" s="6">
        <v>3.3300413333332973E-2</v>
      </c>
      <c r="H27" s="6">
        <v>8.2396933333333863E-3</v>
      </c>
      <c r="I27" s="6">
        <v>265.45152892261456</v>
      </c>
      <c r="L27" s="6" t="s">
        <v>79</v>
      </c>
      <c r="M27" s="6">
        <v>3</v>
      </c>
      <c r="N27" s="6">
        <v>3</v>
      </c>
      <c r="O27" s="6">
        <v>3</v>
      </c>
      <c r="P27" s="6">
        <v>3</v>
      </c>
      <c r="Q27" s="6">
        <v>3</v>
      </c>
      <c r="R27" s="6">
        <v>3</v>
      </c>
      <c r="S27" s="6">
        <v>18</v>
      </c>
      <c r="V27" s="6" t="s">
        <v>81</v>
      </c>
      <c r="W27" s="6">
        <v>1.3674999999997454E-4</v>
      </c>
      <c r="X27" s="6">
        <v>2.9657023333333213E-2</v>
      </c>
      <c r="Y27" s="6">
        <v>2.3208933333332166E-3</v>
      </c>
      <c r="Z27" s="6">
        <v>8.816769999999946E-3</v>
      </c>
      <c r="AA27" s="6">
        <v>3.3092500000001862E-3</v>
      </c>
      <c r="AB27" s="6">
        <v>0.11811006333333499</v>
      </c>
      <c r="AC27" s="6">
        <v>258.53022797006571</v>
      </c>
    </row>
    <row r="28" spans="2:29" x14ac:dyDescent="0.25">
      <c r="B28" s="6"/>
      <c r="C28" s="6"/>
      <c r="D28" s="6"/>
      <c r="E28" s="6"/>
      <c r="F28" s="6"/>
      <c r="G28" s="6"/>
      <c r="H28" s="6"/>
      <c r="I28" s="6"/>
      <c r="L28" s="6" t="s">
        <v>80</v>
      </c>
      <c r="M28" s="6">
        <v>32.020499999999998</v>
      </c>
      <c r="N28" s="6">
        <v>32.345500000000001</v>
      </c>
      <c r="O28" s="6">
        <v>32.071300000000001</v>
      </c>
      <c r="P28" s="6">
        <v>30.963299999999997</v>
      </c>
      <c r="Q28" s="6">
        <v>131.3614</v>
      </c>
      <c r="R28" s="6">
        <v>132.3235</v>
      </c>
      <c r="S28" s="6">
        <v>391.08550000000002</v>
      </c>
      <c r="V28" s="6"/>
      <c r="W28" s="6"/>
      <c r="X28" s="6"/>
      <c r="Y28" s="6"/>
      <c r="Z28" s="6"/>
      <c r="AA28" s="6"/>
      <c r="AB28" s="6"/>
      <c r="AC28" s="6"/>
    </row>
    <row r="29" spans="2:29" ht="15.75" thickBot="1" x14ac:dyDescent="0.3">
      <c r="B29" s="5" t="s">
        <v>77</v>
      </c>
      <c r="C29" s="5"/>
      <c r="D29" s="5"/>
      <c r="E29" s="5"/>
      <c r="F29" s="5"/>
      <c r="G29" s="5"/>
      <c r="H29" s="5"/>
      <c r="I29" s="5"/>
      <c r="L29" s="6" t="s">
        <v>1</v>
      </c>
      <c r="M29" s="6">
        <v>10.673499999999999</v>
      </c>
      <c r="N29" s="6">
        <v>10.781833333333333</v>
      </c>
      <c r="O29" s="6">
        <v>10.690433333333333</v>
      </c>
      <c r="P29" s="6">
        <v>10.321099999999999</v>
      </c>
      <c r="Q29" s="6">
        <v>43.787133333333337</v>
      </c>
      <c r="R29" s="6">
        <v>44.107833333333332</v>
      </c>
      <c r="S29" s="6">
        <v>21.726972222222223</v>
      </c>
      <c r="V29" s="5" t="s">
        <v>84</v>
      </c>
      <c r="W29" s="5"/>
      <c r="X29" s="5"/>
      <c r="Y29" s="5"/>
      <c r="Z29" s="5"/>
      <c r="AA29" s="5"/>
      <c r="AB29" s="5"/>
      <c r="AC29" s="5"/>
    </row>
    <row r="30" spans="2:29" x14ac:dyDescent="0.25">
      <c r="B30" s="6" t="s">
        <v>79</v>
      </c>
      <c r="C30" s="6">
        <v>3</v>
      </c>
      <c r="D30" s="6">
        <v>3</v>
      </c>
      <c r="E30" s="6">
        <v>3</v>
      </c>
      <c r="F30" s="6">
        <v>3</v>
      </c>
      <c r="G30" s="6">
        <v>3</v>
      </c>
      <c r="H30" s="6">
        <v>3</v>
      </c>
      <c r="I30" s="6">
        <v>18</v>
      </c>
      <c r="L30" s="6" t="s">
        <v>81</v>
      </c>
      <c r="M30" s="6">
        <v>9.4081000000002931E-4</v>
      </c>
      <c r="N30" s="6">
        <v>1.5825633333333418E-3</v>
      </c>
      <c r="O30" s="6">
        <v>1.8142033333333725E-3</v>
      </c>
      <c r="P30" s="6">
        <v>2.8411630000000583E-2</v>
      </c>
      <c r="Q30" s="6">
        <v>8.9498523333332025E-2</v>
      </c>
      <c r="R30" s="6">
        <v>8.467002333333204E-2</v>
      </c>
      <c r="S30" s="6">
        <v>261.45282754447715</v>
      </c>
      <c r="V30" s="6" t="s">
        <v>79</v>
      </c>
      <c r="W30" s="6">
        <v>3</v>
      </c>
      <c r="X30" s="6">
        <v>3</v>
      </c>
      <c r="Y30" s="6">
        <v>3</v>
      </c>
      <c r="Z30" s="6">
        <v>3</v>
      </c>
      <c r="AA30" s="6">
        <v>3</v>
      </c>
      <c r="AB30" s="6">
        <v>3</v>
      </c>
      <c r="AC30" s="6">
        <v>18</v>
      </c>
    </row>
    <row r="31" spans="2:29" x14ac:dyDescent="0.25">
      <c r="B31" s="6" t="s">
        <v>80</v>
      </c>
      <c r="C31" s="6">
        <v>32.020499999999998</v>
      </c>
      <c r="D31" s="6">
        <v>32.345500000000001</v>
      </c>
      <c r="E31" s="6">
        <v>32.071300000000001</v>
      </c>
      <c r="F31" s="6">
        <v>30.963299999999997</v>
      </c>
      <c r="G31" s="6">
        <v>131.3614</v>
      </c>
      <c r="H31" s="6">
        <v>132.3235</v>
      </c>
      <c r="I31" s="6">
        <v>391.08550000000002</v>
      </c>
      <c r="L31" s="6"/>
      <c r="M31" s="6"/>
      <c r="N31" s="6"/>
      <c r="O31" s="6"/>
      <c r="P31" s="6"/>
      <c r="Q31" s="6"/>
      <c r="R31" s="6"/>
      <c r="S31" s="6"/>
      <c r="V31" s="6" t="s">
        <v>80</v>
      </c>
      <c r="W31" s="6">
        <v>30.304800000000007</v>
      </c>
      <c r="X31" s="6">
        <v>30.407700000000002</v>
      </c>
      <c r="Y31" s="6">
        <v>30.668600000000005</v>
      </c>
      <c r="Z31" s="6">
        <v>31.5749</v>
      </c>
      <c r="AA31" s="6">
        <v>130.2132</v>
      </c>
      <c r="AB31" s="6">
        <v>130.44629999999998</v>
      </c>
      <c r="AC31" s="6">
        <v>383.61549999999988</v>
      </c>
    </row>
    <row r="32" spans="2:29" ht="15.75" thickBot="1" x14ac:dyDescent="0.3">
      <c r="B32" s="6" t="s">
        <v>1</v>
      </c>
      <c r="C32" s="6">
        <v>10.673499999999999</v>
      </c>
      <c r="D32" s="6">
        <v>10.781833333333333</v>
      </c>
      <c r="E32" s="6">
        <v>10.690433333333333</v>
      </c>
      <c r="F32" s="6">
        <v>10.321099999999999</v>
      </c>
      <c r="G32" s="6">
        <v>43.787133333333337</v>
      </c>
      <c r="H32" s="6">
        <v>44.107833333333332</v>
      </c>
      <c r="I32" s="6">
        <v>21.726972222222223</v>
      </c>
      <c r="L32" s="5" t="s">
        <v>82</v>
      </c>
      <c r="M32" s="5"/>
      <c r="N32" s="5"/>
      <c r="O32" s="5"/>
      <c r="P32" s="5"/>
      <c r="Q32" s="5"/>
      <c r="R32" s="5"/>
      <c r="S32" s="5"/>
      <c r="V32" s="6" t="s">
        <v>1</v>
      </c>
      <c r="W32" s="6">
        <v>10.101600000000003</v>
      </c>
      <c r="X32" s="6">
        <v>10.135900000000001</v>
      </c>
      <c r="Y32" s="6">
        <v>10.222866666666668</v>
      </c>
      <c r="Z32" s="6">
        <v>10.524966666666666</v>
      </c>
      <c r="AA32" s="6">
        <v>43.404400000000003</v>
      </c>
      <c r="AB32" s="6">
        <v>43.482099999999996</v>
      </c>
      <c r="AC32" s="6">
        <v>21.311972222222217</v>
      </c>
    </row>
    <row r="33" spans="2:29" x14ac:dyDescent="0.25">
      <c r="B33" s="6" t="s">
        <v>81</v>
      </c>
      <c r="C33" s="6">
        <v>9.4081000000002931E-4</v>
      </c>
      <c r="D33" s="6">
        <v>1.5825633333333418E-3</v>
      </c>
      <c r="E33" s="6">
        <v>1.8142033333333725E-3</v>
      </c>
      <c r="F33" s="6">
        <v>2.8411630000000583E-2</v>
      </c>
      <c r="G33" s="6">
        <v>8.9498523333332025E-2</v>
      </c>
      <c r="H33" s="6">
        <v>8.467002333333204E-2</v>
      </c>
      <c r="I33" s="6">
        <v>261.45282754447715</v>
      </c>
      <c r="L33" s="6" t="s">
        <v>79</v>
      </c>
      <c r="M33" s="6">
        <v>3</v>
      </c>
      <c r="N33" s="6">
        <v>3</v>
      </c>
      <c r="O33" s="6">
        <v>3</v>
      </c>
      <c r="P33" s="6">
        <v>3</v>
      </c>
      <c r="Q33" s="6">
        <v>3</v>
      </c>
      <c r="R33" s="6">
        <v>3</v>
      </c>
      <c r="S33" s="6">
        <v>18</v>
      </c>
      <c r="V33" s="6" t="s">
        <v>81</v>
      </c>
      <c r="W33" s="6">
        <v>2.6137299999999686E-3</v>
      </c>
      <c r="X33" s="6">
        <v>4.3578999999998669E-4</v>
      </c>
      <c r="Y33" s="6">
        <v>1.4676433333332783E-3</v>
      </c>
      <c r="Z33" s="6">
        <v>0.32691786333333184</v>
      </c>
      <c r="AA33" s="6">
        <v>3.010681000000015E-2</v>
      </c>
      <c r="AB33" s="6">
        <v>2.6724489999999518E-2</v>
      </c>
      <c r="AC33" s="6">
        <v>259.36827557153612</v>
      </c>
    </row>
    <row r="34" spans="2:29" x14ac:dyDescent="0.25">
      <c r="B34" s="6"/>
      <c r="C34" s="6"/>
      <c r="D34" s="6"/>
      <c r="E34" s="6"/>
      <c r="F34" s="6"/>
      <c r="G34" s="6"/>
      <c r="H34" s="6"/>
      <c r="I34" s="6"/>
      <c r="L34" s="6" t="s">
        <v>80</v>
      </c>
      <c r="M34" s="6">
        <v>32.481000000000002</v>
      </c>
      <c r="N34" s="6">
        <v>31.91</v>
      </c>
      <c r="O34" s="6">
        <v>32.448700000000002</v>
      </c>
      <c r="P34" s="6">
        <v>31.6509</v>
      </c>
      <c r="Q34" s="6">
        <v>130.86180000000002</v>
      </c>
      <c r="R34" s="6">
        <v>132.24979999999999</v>
      </c>
      <c r="S34" s="6">
        <v>391.60219999999998</v>
      </c>
      <c r="V34" s="6"/>
      <c r="W34" s="6"/>
      <c r="X34" s="6"/>
      <c r="Y34" s="6"/>
      <c r="Z34" s="6"/>
      <c r="AA34" s="6"/>
      <c r="AB34" s="6"/>
      <c r="AC34" s="6"/>
    </row>
    <row r="35" spans="2:29" ht="15.75" thickBot="1" x14ac:dyDescent="0.3">
      <c r="B35" s="5" t="s">
        <v>82</v>
      </c>
      <c r="C35" s="5"/>
      <c r="D35" s="5"/>
      <c r="E35" s="5"/>
      <c r="F35" s="5"/>
      <c r="G35" s="5"/>
      <c r="H35" s="5"/>
      <c r="I35" s="5"/>
      <c r="L35" s="6" t="s">
        <v>1</v>
      </c>
      <c r="M35" s="6">
        <v>10.827</v>
      </c>
      <c r="N35" s="6">
        <v>10.636666666666667</v>
      </c>
      <c r="O35" s="6">
        <v>10.816233333333335</v>
      </c>
      <c r="P35" s="6">
        <v>10.5503</v>
      </c>
      <c r="Q35" s="6">
        <v>43.620600000000003</v>
      </c>
      <c r="R35" s="6">
        <v>44.083266666666667</v>
      </c>
      <c r="S35" s="6">
        <v>21.755677777777777</v>
      </c>
      <c r="V35" s="5" t="s">
        <v>76</v>
      </c>
      <c r="W35" s="5"/>
      <c r="X35" s="5"/>
      <c r="Y35" s="5"/>
      <c r="Z35" s="5"/>
    </row>
    <row r="36" spans="2:29" x14ac:dyDescent="0.25">
      <c r="B36" s="6" t="s">
        <v>79</v>
      </c>
      <c r="C36" s="6">
        <v>3</v>
      </c>
      <c r="D36" s="6">
        <v>3</v>
      </c>
      <c r="E36" s="6">
        <v>3</v>
      </c>
      <c r="F36" s="6">
        <v>3</v>
      </c>
      <c r="G36" s="6">
        <v>3</v>
      </c>
      <c r="H36" s="6">
        <v>3</v>
      </c>
      <c r="I36" s="6">
        <v>18</v>
      </c>
      <c r="L36" s="6" t="s">
        <v>81</v>
      </c>
      <c r="M36" s="6">
        <v>1.3674999999997454E-4</v>
      </c>
      <c r="N36" s="6">
        <v>2.9657023333333213E-2</v>
      </c>
      <c r="O36" s="6">
        <v>2.3208933333332166E-3</v>
      </c>
      <c r="P36" s="6">
        <v>8.816769999999946E-3</v>
      </c>
      <c r="Q36" s="6">
        <v>3.3092500000001862E-3</v>
      </c>
      <c r="R36" s="6">
        <v>0.11811006333333499</v>
      </c>
      <c r="S36" s="6">
        <v>258.53022797006571</v>
      </c>
      <c r="V36" s="6" t="s">
        <v>79</v>
      </c>
      <c r="W36" s="6">
        <v>9</v>
      </c>
      <c r="X36" s="6">
        <v>9</v>
      </c>
      <c r="Y36" s="6">
        <v>9</v>
      </c>
      <c r="Z36" s="6">
        <v>9</v>
      </c>
      <c r="AA36">
        <v>9</v>
      </c>
      <c r="AB36">
        <v>9</v>
      </c>
    </row>
    <row r="37" spans="2:29" x14ac:dyDescent="0.25">
      <c r="B37" s="6" t="s">
        <v>80</v>
      </c>
      <c r="C37" s="6">
        <v>32.481000000000002</v>
      </c>
      <c r="D37" s="6">
        <v>31.91</v>
      </c>
      <c r="E37" s="6">
        <v>32.448700000000002</v>
      </c>
      <c r="F37" s="6">
        <v>31.6509</v>
      </c>
      <c r="G37" s="6">
        <v>130.86180000000002</v>
      </c>
      <c r="H37" s="6">
        <v>132.24979999999999</v>
      </c>
      <c r="I37" s="6">
        <v>391.60219999999998</v>
      </c>
      <c r="L37" s="6"/>
      <c r="M37" s="6"/>
      <c r="N37" s="6"/>
      <c r="O37" s="6"/>
      <c r="P37" s="6"/>
      <c r="Q37" s="6"/>
      <c r="R37" s="6"/>
      <c r="S37" s="6"/>
      <c r="V37" s="6" t="s">
        <v>80</v>
      </c>
      <c r="W37" s="6">
        <v>94.806299999999993</v>
      </c>
      <c r="X37" s="6">
        <v>94.663200000000003</v>
      </c>
      <c r="Y37" s="6">
        <v>95.188600000000008</v>
      </c>
      <c r="Z37" s="6">
        <v>94.189099999999996</v>
      </c>
      <c r="AA37">
        <v>392.43640000000005</v>
      </c>
      <c r="AB37">
        <v>395.01959999999997</v>
      </c>
    </row>
    <row r="38" spans="2:29" ht="15.75" thickBot="1" x14ac:dyDescent="0.3">
      <c r="B38" s="6" t="s">
        <v>1</v>
      </c>
      <c r="C38" s="6">
        <v>10.827</v>
      </c>
      <c r="D38" s="6">
        <v>10.636666666666667</v>
      </c>
      <c r="E38" s="6">
        <v>10.816233333333335</v>
      </c>
      <c r="F38" s="6">
        <v>10.5503</v>
      </c>
      <c r="G38" s="6">
        <v>43.620600000000003</v>
      </c>
      <c r="H38" s="6">
        <v>44.083266666666667</v>
      </c>
      <c r="I38" s="6">
        <v>21.755677777777777</v>
      </c>
      <c r="L38" s="5" t="s">
        <v>84</v>
      </c>
      <c r="M38" s="5"/>
      <c r="N38" s="5"/>
      <c r="O38" s="5"/>
      <c r="P38" s="5"/>
      <c r="Q38" s="5"/>
      <c r="R38" s="5"/>
      <c r="S38" s="5"/>
      <c r="V38" s="6" t="s">
        <v>1</v>
      </c>
      <c r="W38" s="6">
        <v>10.534033333333333</v>
      </c>
      <c r="X38" s="6">
        <v>10.518133333333333</v>
      </c>
      <c r="Y38" s="6">
        <v>10.576511111111111</v>
      </c>
      <c r="Z38" s="6">
        <v>10.465455555555556</v>
      </c>
      <c r="AA38">
        <v>43.604044444444447</v>
      </c>
      <c r="AB38">
        <v>43.891066666666667</v>
      </c>
    </row>
    <row r="39" spans="2:29" x14ac:dyDescent="0.25">
      <c r="B39" s="6" t="s">
        <v>81</v>
      </c>
      <c r="C39" s="6">
        <v>1.3674999999997454E-4</v>
      </c>
      <c r="D39" s="6">
        <v>2.9657023333333213E-2</v>
      </c>
      <c r="E39" s="6">
        <v>2.3208933333332166E-3</v>
      </c>
      <c r="F39" s="6">
        <v>8.816769999999946E-3</v>
      </c>
      <c r="G39" s="6">
        <v>3.3092500000001862E-3</v>
      </c>
      <c r="H39" s="6">
        <v>0.11811006333333499</v>
      </c>
      <c r="I39" s="6">
        <v>258.53022797006571</v>
      </c>
      <c r="L39" s="6" t="s">
        <v>79</v>
      </c>
      <c r="M39" s="6">
        <v>3</v>
      </c>
      <c r="N39" s="6">
        <v>3</v>
      </c>
      <c r="O39" s="6">
        <v>3</v>
      </c>
      <c r="P39" s="6">
        <v>3</v>
      </c>
      <c r="Q39" s="6">
        <v>3</v>
      </c>
      <c r="R39" s="6">
        <v>3</v>
      </c>
      <c r="S39" s="6">
        <v>18</v>
      </c>
      <c r="V39" s="6" t="s">
        <v>81</v>
      </c>
      <c r="W39" s="6">
        <v>0.11052744999999933</v>
      </c>
      <c r="X39" s="6">
        <v>9.4052654999999638E-2</v>
      </c>
      <c r="Y39" s="6">
        <v>7.4716713611111069E-2</v>
      </c>
      <c r="Z39" s="6">
        <v>0.10287857027777762</v>
      </c>
      <c r="AA39">
        <v>5.8348720277778029E-2</v>
      </c>
      <c r="AB39">
        <v>0.15156953000000073</v>
      </c>
    </row>
    <row r="40" spans="2:29" x14ac:dyDescent="0.25">
      <c r="B40" s="6"/>
      <c r="C40" s="6"/>
      <c r="D40" s="6"/>
      <c r="E40" s="6"/>
      <c r="F40" s="6"/>
      <c r="G40" s="6"/>
      <c r="H40" s="6"/>
      <c r="I40" s="6"/>
      <c r="L40" s="6" t="s">
        <v>80</v>
      </c>
      <c r="M40" s="6">
        <v>30.304800000000007</v>
      </c>
      <c r="N40" s="6">
        <v>30.407700000000002</v>
      </c>
      <c r="O40" s="6">
        <v>30.668600000000005</v>
      </c>
      <c r="P40" s="6">
        <v>31.5749</v>
      </c>
      <c r="Q40" s="6">
        <v>130.2132</v>
      </c>
      <c r="R40" s="6">
        <v>130.44629999999998</v>
      </c>
      <c r="S40" s="6">
        <v>383.61549999999988</v>
      </c>
      <c r="V40" s="6"/>
      <c r="W40" s="6"/>
      <c r="X40" s="6"/>
      <c r="Y40" s="6"/>
      <c r="Z40" s="6"/>
    </row>
    <row r="41" spans="2:29" ht="15.75" thickBot="1" x14ac:dyDescent="0.3">
      <c r="B41" s="5" t="s">
        <v>83</v>
      </c>
      <c r="C41" s="5"/>
      <c r="D41" s="5"/>
      <c r="E41" s="5"/>
      <c r="F41" s="5"/>
      <c r="G41" s="5"/>
      <c r="H41" s="5"/>
      <c r="I41" s="5"/>
      <c r="L41" s="6" t="s">
        <v>1</v>
      </c>
      <c r="M41" s="6">
        <v>10.101600000000003</v>
      </c>
      <c r="N41" s="6">
        <v>10.135900000000001</v>
      </c>
      <c r="O41" s="6">
        <v>10.222866666666668</v>
      </c>
      <c r="P41" s="6">
        <v>10.524966666666666</v>
      </c>
      <c r="Q41" s="6">
        <v>43.404400000000003</v>
      </c>
      <c r="R41" s="6">
        <v>43.482099999999996</v>
      </c>
      <c r="S41" s="6">
        <v>21.311972222222217</v>
      </c>
    </row>
    <row r="42" spans="2:29" ht="15.75" thickBot="1" x14ac:dyDescent="0.3">
      <c r="B42" s="6" t="s">
        <v>79</v>
      </c>
      <c r="C42" s="6">
        <v>3</v>
      </c>
      <c r="D42" s="6">
        <v>3</v>
      </c>
      <c r="E42" s="6">
        <v>3</v>
      </c>
      <c r="F42" s="6">
        <v>3</v>
      </c>
      <c r="G42" s="6">
        <v>3</v>
      </c>
      <c r="H42" s="6">
        <v>3</v>
      </c>
      <c r="I42" s="6">
        <v>18</v>
      </c>
      <c r="L42" s="6" t="s">
        <v>81</v>
      </c>
      <c r="M42" s="6">
        <v>2.6137299999999686E-3</v>
      </c>
      <c r="N42" s="6">
        <v>4.3578999999998669E-4</v>
      </c>
      <c r="O42" s="6">
        <v>1.4676433333332783E-3</v>
      </c>
      <c r="P42" s="6">
        <v>0.32691786333333184</v>
      </c>
      <c r="Q42" s="6">
        <v>3.010681000000015E-2</v>
      </c>
      <c r="R42" s="6">
        <v>2.6724489999999518E-2</v>
      </c>
      <c r="S42" s="6">
        <v>259.36827557153612</v>
      </c>
      <c r="V42" t="s">
        <v>85</v>
      </c>
    </row>
    <row r="43" spans="2:29" x14ac:dyDescent="0.25">
      <c r="B43" s="6" t="s">
        <v>80</v>
      </c>
      <c r="C43" s="6">
        <v>26.334900000000005</v>
      </c>
      <c r="D43" s="6">
        <v>26.291499999999999</v>
      </c>
      <c r="E43" s="6">
        <v>22.243799999999997</v>
      </c>
      <c r="F43" s="6">
        <v>20.898200000000003</v>
      </c>
      <c r="G43" s="6">
        <v>127.7132</v>
      </c>
      <c r="H43" s="6">
        <v>131.44509999999997</v>
      </c>
      <c r="I43" s="6">
        <v>354.92669999999998</v>
      </c>
      <c r="L43" s="6"/>
      <c r="M43" s="6"/>
      <c r="N43" s="6"/>
      <c r="O43" s="6"/>
      <c r="P43" s="6"/>
      <c r="Q43" s="6"/>
      <c r="R43" s="6"/>
      <c r="S43" s="6"/>
      <c r="V43" s="7" t="s">
        <v>86</v>
      </c>
      <c r="W43" s="7" t="s">
        <v>87</v>
      </c>
      <c r="X43" s="7" t="s">
        <v>88</v>
      </c>
      <c r="Y43" s="7" t="s">
        <v>89</v>
      </c>
      <c r="Z43" s="7" t="s">
        <v>90</v>
      </c>
      <c r="AA43" s="7" t="s">
        <v>91</v>
      </c>
      <c r="AB43" s="7" t="s">
        <v>92</v>
      </c>
    </row>
    <row r="44" spans="2:29" ht="15.75" thickBot="1" x14ac:dyDescent="0.3">
      <c r="B44" s="6" t="s">
        <v>1</v>
      </c>
      <c r="C44" s="6">
        <v>8.7783000000000015</v>
      </c>
      <c r="D44" s="6">
        <v>8.7638333333333325</v>
      </c>
      <c r="E44" s="6">
        <v>7.4145999999999992</v>
      </c>
      <c r="F44" s="6">
        <v>6.9660666666666673</v>
      </c>
      <c r="G44" s="6">
        <v>42.571066666666667</v>
      </c>
      <c r="H44" s="6">
        <v>43.815033333333325</v>
      </c>
      <c r="I44" s="6">
        <v>19.718149999999998</v>
      </c>
      <c r="L44" s="5" t="s">
        <v>76</v>
      </c>
      <c r="M44" s="5"/>
      <c r="N44" s="5"/>
      <c r="O44" s="5"/>
      <c r="P44" s="5"/>
      <c r="Q44" s="5"/>
      <c r="V44" s="6" t="s">
        <v>12</v>
      </c>
      <c r="W44" s="6">
        <v>2.2195417737038952</v>
      </c>
      <c r="X44" s="6">
        <v>2</v>
      </c>
      <c r="Y44" s="6">
        <v>1.1097708868519476</v>
      </c>
      <c r="Z44" s="6">
        <v>26.369580872387235</v>
      </c>
      <c r="AA44" s="8">
        <v>8.8586841814617939E-8</v>
      </c>
      <c r="AB44" s="6">
        <v>3.2594463061441079</v>
      </c>
    </row>
    <row r="45" spans="2:29" x14ac:dyDescent="0.25">
      <c r="B45" s="6" t="s">
        <v>81</v>
      </c>
      <c r="C45" s="6">
        <v>2.45561699999996E-2</v>
      </c>
      <c r="D45" s="6">
        <v>3.774182333333316E-2</v>
      </c>
      <c r="E45" s="6">
        <v>0.47679024999999953</v>
      </c>
      <c r="F45" s="6">
        <v>1.170506143333327</v>
      </c>
      <c r="G45" s="6">
        <v>0.12371110333333346</v>
      </c>
      <c r="H45" s="6">
        <v>0.69024792333334006</v>
      </c>
      <c r="I45" s="6">
        <v>292.63558219323522</v>
      </c>
      <c r="L45" s="6" t="s">
        <v>79</v>
      </c>
      <c r="M45" s="6">
        <v>12</v>
      </c>
      <c r="N45" s="6">
        <v>12</v>
      </c>
      <c r="O45" s="6">
        <v>12</v>
      </c>
      <c r="P45" s="6">
        <v>12</v>
      </c>
      <c r="Q45" s="6">
        <v>12</v>
      </c>
      <c r="R45">
        <v>12</v>
      </c>
      <c r="V45" s="6" t="s">
        <v>93</v>
      </c>
      <c r="W45" s="6">
        <v>13246.455421123706</v>
      </c>
      <c r="X45" s="6">
        <v>5</v>
      </c>
      <c r="Y45" s="6">
        <v>2649.2910842247411</v>
      </c>
      <c r="Z45" s="6">
        <v>62950.557027253097</v>
      </c>
      <c r="AA45" s="6">
        <v>7.1112548742451323E-70</v>
      </c>
      <c r="AB45" s="6">
        <v>2.4771686727109157</v>
      </c>
    </row>
    <row r="46" spans="2:29" x14ac:dyDescent="0.25">
      <c r="B46" s="6"/>
      <c r="C46" s="6"/>
      <c r="D46" s="6"/>
      <c r="E46" s="6"/>
      <c r="F46" s="6"/>
      <c r="G46" s="6"/>
      <c r="H46" s="6"/>
      <c r="I46" s="6"/>
      <c r="L46" s="6" t="s">
        <v>80</v>
      </c>
      <c r="M46" s="6">
        <v>125.3075</v>
      </c>
      <c r="N46" s="6">
        <v>125.25930000000001</v>
      </c>
      <c r="O46" s="6">
        <v>125.6105</v>
      </c>
      <c r="P46" s="6">
        <v>123.30159999999999</v>
      </c>
      <c r="Q46" s="6">
        <v>523.10210000000006</v>
      </c>
      <c r="R46">
        <v>526.18179999999995</v>
      </c>
      <c r="V46" s="6" t="s">
        <v>94</v>
      </c>
      <c r="W46" s="6">
        <v>1.0021376796297536</v>
      </c>
      <c r="X46" s="6">
        <v>10</v>
      </c>
      <c r="Y46" s="6">
        <v>0.10021376796297536</v>
      </c>
      <c r="Z46" s="6">
        <v>2.3812077701213576</v>
      </c>
      <c r="AA46" s="6">
        <v>2.7676221939272345E-2</v>
      </c>
      <c r="AB46" s="6">
        <v>2.1060539102611209</v>
      </c>
    </row>
    <row r="47" spans="2:29" ht="15.75" thickBot="1" x14ac:dyDescent="0.3">
      <c r="B47" s="5" t="s">
        <v>84</v>
      </c>
      <c r="C47" s="5"/>
      <c r="D47" s="5"/>
      <c r="E47" s="5"/>
      <c r="F47" s="5"/>
      <c r="G47" s="5"/>
      <c r="H47" s="5"/>
      <c r="I47" s="5"/>
      <c r="L47" s="6" t="s">
        <v>1</v>
      </c>
      <c r="M47" s="6">
        <v>10.442291666666668</v>
      </c>
      <c r="N47" s="6">
        <v>10.438275000000001</v>
      </c>
      <c r="O47" s="6">
        <v>10.467541666666666</v>
      </c>
      <c r="P47" s="6">
        <v>10.275133333333333</v>
      </c>
      <c r="Q47" s="6">
        <v>43.591841666666674</v>
      </c>
      <c r="R47">
        <v>43.848483333333341</v>
      </c>
      <c r="V47" s="6" t="s">
        <v>95</v>
      </c>
      <c r="W47" s="6">
        <v>1.5150696599999955</v>
      </c>
      <c r="X47" s="6">
        <v>36</v>
      </c>
      <c r="Y47" s="6">
        <v>4.208526833333321E-2</v>
      </c>
      <c r="Z47" s="6"/>
      <c r="AA47" s="6"/>
      <c r="AB47" s="6"/>
    </row>
    <row r="48" spans="2:29" x14ac:dyDescent="0.25">
      <c r="B48" s="6" t="s">
        <v>79</v>
      </c>
      <c r="C48" s="6">
        <v>3</v>
      </c>
      <c r="D48" s="6">
        <v>3</v>
      </c>
      <c r="E48" s="6">
        <v>3</v>
      </c>
      <c r="F48" s="6">
        <v>3</v>
      </c>
      <c r="G48" s="6">
        <v>3</v>
      </c>
      <c r="H48" s="6">
        <v>3</v>
      </c>
      <c r="I48" s="6">
        <v>18</v>
      </c>
      <c r="L48" s="6" t="s">
        <v>81</v>
      </c>
      <c r="M48" s="6">
        <v>0.10809221901515115</v>
      </c>
      <c r="N48" s="6">
        <v>8.9813503863635999E-2</v>
      </c>
      <c r="O48" s="6">
        <v>9.3430922651515355E-2</v>
      </c>
      <c r="P48" s="6">
        <v>0.20700764606060529</v>
      </c>
      <c r="Q48" s="6">
        <v>4.8977388106060761E-2</v>
      </c>
      <c r="R48">
        <v>0.11766507969696992</v>
      </c>
      <c r="V48" s="6"/>
      <c r="W48" s="6"/>
      <c r="X48" s="6"/>
      <c r="Y48" s="6"/>
      <c r="Z48" s="6"/>
      <c r="AA48" s="6"/>
      <c r="AB48" s="6"/>
    </row>
    <row r="49" spans="2:28" ht="15.75" thickBot="1" x14ac:dyDescent="0.3">
      <c r="B49" s="6" t="s">
        <v>80</v>
      </c>
      <c r="C49" s="6">
        <v>30.304800000000007</v>
      </c>
      <c r="D49" s="6">
        <v>30.407700000000002</v>
      </c>
      <c r="E49" s="6">
        <v>30.668600000000005</v>
      </c>
      <c r="F49" s="6">
        <v>31.5749</v>
      </c>
      <c r="G49" s="6">
        <v>130.2132</v>
      </c>
      <c r="H49" s="6">
        <v>130.44629999999998</v>
      </c>
      <c r="I49" s="6">
        <v>383.61549999999988</v>
      </c>
      <c r="L49" s="6"/>
      <c r="M49" s="6"/>
      <c r="N49" s="6"/>
      <c r="O49" s="6"/>
      <c r="P49" s="6"/>
      <c r="Q49" s="6"/>
      <c r="V49" s="9" t="s">
        <v>76</v>
      </c>
      <c r="W49" s="9">
        <v>13251.19217023704</v>
      </c>
      <c r="X49" s="9">
        <v>53</v>
      </c>
      <c r="Y49" s="9"/>
      <c r="Z49" s="9"/>
      <c r="AA49" s="9"/>
      <c r="AB49" s="9"/>
    </row>
    <row r="50" spans="2:28" x14ac:dyDescent="0.25">
      <c r="B50" s="6" t="s">
        <v>1</v>
      </c>
      <c r="C50" s="6">
        <v>10.101600000000003</v>
      </c>
      <c r="D50" s="6">
        <v>10.135900000000001</v>
      </c>
      <c r="E50" s="6">
        <v>10.222866666666668</v>
      </c>
      <c r="F50" s="6">
        <v>10.524966666666666</v>
      </c>
      <c r="G50" s="6">
        <v>43.404400000000003</v>
      </c>
      <c r="H50" s="6">
        <v>43.482099999999996</v>
      </c>
      <c r="I50" s="6">
        <v>21.311972222222217</v>
      </c>
    </row>
    <row r="51" spans="2:28" ht="15.75" thickBot="1" x14ac:dyDescent="0.3">
      <c r="B51" s="6" t="s">
        <v>81</v>
      </c>
      <c r="C51" s="6">
        <v>2.6137299999999686E-3</v>
      </c>
      <c r="D51" s="6">
        <v>4.3578999999998669E-4</v>
      </c>
      <c r="E51" s="6">
        <v>1.4676433333332783E-3</v>
      </c>
      <c r="F51" s="6">
        <v>0.32691786333333184</v>
      </c>
      <c r="G51" s="6">
        <v>3.010681000000015E-2</v>
      </c>
      <c r="H51" s="6">
        <v>2.6724489999999518E-2</v>
      </c>
      <c r="I51" s="6">
        <v>259.36827557153612</v>
      </c>
      <c r="L51" t="s">
        <v>85</v>
      </c>
    </row>
    <row r="52" spans="2:28" x14ac:dyDescent="0.25">
      <c r="B52" s="6"/>
      <c r="C52" s="6"/>
      <c r="D52" s="6"/>
      <c r="E52" s="6"/>
      <c r="F52" s="6"/>
      <c r="G52" s="6"/>
      <c r="H52" s="6"/>
      <c r="I52" s="6"/>
      <c r="L52" s="7" t="s">
        <v>86</v>
      </c>
      <c r="M52" s="7" t="s">
        <v>87</v>
      </c>
      <c r="N52" s="7" t="s">
        <v>88</v>
      </c>
      <c r="O52" s="7" t="s">
        <v>89</v>
      </c>
      <c r="P52" s="7" t="s">
        <v>90</v>
      </c>
      <c r="Q52" s="7" t="s">
        <v>91</v>
      </c>
      <c r="R52" s="7" t="s">
        <v>92</v>
      </c>
    </row>
    <row r="53" spans="2:28" ht="15.75" thickBot="1" x14ac:dyDescent="0.3">
      <c r="B53" s="5" t="s">
        <v>76</v>
      </c>
      <c r="C53" s="5"/>
      <c r="D53" s="5"/>
      <c r="E53" s="5"/>
      <c r="F53" s="5"/>
      <c r="G53" s="5"/>
      <c r="H53" s="5"/>
      <c r="L53" s="6" t="s">
        <v>12</v>
      </c>
      <c r="M53" s="6">
        <v>3.8775645299901953</v>
      </c>
      <c r="N53" s="6">
        <v>3</v>
      </c>
      <c r="O53" s="6">
        <v>1.2925215099967318</v>
      </c>
      <c r="P53" s="6">
        <v>35.281336057987687</v>
      </c>
      <c r="Q53" s="8">
        <v>3.4024383240906297E-12</v>
      </c>
      <c r="R53" s="6">
        <v>2.7980606354356103</v>
      </c>
    </row>
    <row r="54" spans="2:28" x14ac:dyDescent="0.25">
      <c r="B54" s="6" t="s">
        <v>79</v>
      </c>
      <c r="C54" s="6">
        <v>15</v>
      </c>
      <c r="D54" s="6">
        <v>15</v>
      </c>
      <c r="E54" s="6">
        <v>15</v>
      </c>
      <c r="F54" s="6">
        <v>15</v>
      </c>
      <c r="G54" s="6">
        <v>15</v>
      </c>
      <c r="H54" s="6">
        <v>15</v>
      </c>
      <c r="L54" s="6" t="s">
        <v>93</v>
      </c>
      <c r="M54" s="6">
        <v>17758.21133032444</v>
      </c>
      <c r="N54" s="6">
        <v>5</v>
      </c>
      <c r="O54" s="6">
        <v>3551.6422660648882</v>
      </c>
      <c r="P54" s="6">
        <v>96947.465382688359</v>
      </c>
      <c r="Q54" s="6">
        <v>7.5204397218425743E-95</v>
      </c>
      <c r="R54" s="6">
        <v>2.4085141194993356</v>
      </c>
    </row>
    <row r="55" spans="2:28" x14ac:dyDescent="0.25">
      <c r="B55" s="6" t="s">
        <v>80</v>
      </c>
      <c r="C55" s="6">
        <v>151.64240000000001</v>
      </c>
      <c r="D55" s="6">
        <v>151.55080000000001</v>
      </c>
      <c r="E55" s="6">
        <v>147.85429999999999</v>
      </c>
      <c r="F55" s="6">
        <v>144.19979999999998</v>
      </c>
      <c r="G55" s="6">
        <v>650.81530000000009</v>
      </c>
      <c r="H55" s="6">
        <v>657.62689999999986</v>
      </c>
      <c r="L55" s="6" t="s">
        <v>94</v>
      </c>
      <c r="M55" s="6">
        <v>1.6788237500080894</v>
      </c>
      <c r="N55" s="6">
        <v>15</v>
      </c>
      <c r="O55" s="6">
        <v>0.11192158333387263</v>
      </c>
      <c r="P55" s="6">
        <v>3.0550694616714109</v>
      </c>
      <c r="Q55" s="6">
        <v>1.669320987944275E-3</v>
      </c>
      <c r="R55" s="6">
        <v>1.8801745839905264</v>
      </c>
    </row>
    <row r="56" spans="2:28" x14ac:dyDescent="0.25">
      <c r="B56" s="6" t="s">
        <v>1</v>
      </c>
      <c r="C56" s="6">
        <v>10.109493333333335</v>
      </c>
      <c r="D56" s="6">
        <v>10.103386666666665</v>
      </c>
      <c r="E56" s="6">
        <v>9.8569533333333332</v>
      </c>
      <c r="F56" s="6">
        <v>9.6133199999999999</v>
      </c>
      <c r="G56" s="6">
        <v>43.387686666666674</v>
      </c>
      <c r="H56" s="6">
        <v>43.841793333333335</v>
      </c>
      <c r="L56" s="6" t="s">
        <v>95</v>
      </c>
      <c r="M56" s="6">
        <v>1.7584660733333268</v>
      </c>
      <c r="N56" s="6">
        <v>48</v>
      </c>
      <c r="O56" s="6">
        <v>3.6634709861110976E-2</v>
      </c>
      <c r="P56" s="6"/>
      <c r="Q56" s="6"/>
      <c r="R56" s="6"/>
    </row>
    <row r="57" spans="2:28" x14ac:dyDescent="0.25">
      <c r="B57" s="6" t="s">
        <v>81</v>
      </c>
      <c r="C57" s="6">
        <v>0.56310075638095158</v>
      </c>
      <c r="D57" s="6">
        <v>0.55660313838095188</v>
      </c>
      <c r="E57" s="6">
        <v>1.7393148155238285</v>
      </c>
      <c r="F57" s="6">
        <v>2.2069935488571479</v>
      </c>
      <c r="G57" s="6">
        <v>0.23478066552381111</v>
      </c>
      <c r="H57" s="6">
        <v>0.19124979209523926</v>
      </c>
      <c r="L57" s="6"/>
      <c r="M57" s="6"/>
      <c r="N57" s="6"/>
      <c r="O57" s="6"/>
      <c r="P57" s="6"/>
      <c r="Q57" s="6"/>
      <c r="R57" s="6"/>
    </row>
    <row r="58" spans="2:28" ht="15.75" thickBot="1" x14ac:dyDescent="0.3">
      <c r="B58" s="6"/>
      <c r="C58" s="6"/>
      <c r="D58" s="6"/>
      <c r="E58" s="6"/>
      <c r="F58" s="6"/>
      <c r="G58" s="6"/>
      <c r="H58" s="6"/>
      <c r="L58" s="9" t="s">
        <v>76</v>
      </c>
      <c r="M58" s="9">
        <v>17765.526184677772</v>
      </c>
      <c r="N58" s="9">
        <v>71</v>
      </c>
      <c r="O58" s="9"/>
      <c r="P58" s="9"/>
      <c r="Q58" s="9"/>
      <c r="R58" s="9"/>
    </row>
    <row r="60" spans="2:28" ht="15.75" thickBot="1" x14ac:dyDescent="0.3">
      <c r="B60" t="s">
        <v>85</v>
      </c>
    </row>
    <row r="61" spans="2:28" x14ac:dyDescent="0.25">
      <c r="B61" s="7" t="s">
        <v>86</v>
      </c>
      <c r="C61" s="7" t="s">
        <v>87</v>
      </c>
      <c r="D61" s="7" t="s">
        <v>88</v>
      </c>
      <c r="E61" s="7" t="s">
        <v>89</v>
      </c>
      <c r="F61" s="7" t="s">
        <v>90</v>
      </c>
      <c r="G61" s="7" t="s">
        <v>91</v>
      </c>
      <c r="H61" s="7" t="s">
        <v>92</v>
      </c>
    </row>
    <row r="62" spans="2:28" x14ac:dyDescent="0.25">
      <c r="B62" s="6" t="s">
        <v>12</v>
      </c>
      <c r="C62" s="6">
        <v>50.142706574439217</v>
      </c>
      <c r="D62" s="6">
        <v>4</v>
      </c>
      <c r="E62" s="6">
        <v>12.535676643609804</v>
      </c>
      <c r="F62" s="6">
        <v>110.51833690835754</v>
      </c>
      <c r="G62" s="8">
        <v>5.7478922356328812E-27</v>
      </c>
      <c r="H62" s="6">
        <v>2.5252151019828779</v>
      </c>
    </row>
    <row r="63" spans="2:28" x14ac:dyDescent="0.25">
      <c r="B63" s="6" t="s">
        <v>93</v>
      </c>
      <c r="C63" s="6">
        <v>22709.707625972551</v>
      </c>
      <c r="D63" s="6">
        <v>5</v>
      </c>
      <c r="E63" s="6">
        <v>4541.9415251945102</v>
      </c>
      <c r="F63" s="6">
        <v>40043.137516265604</v>
      </c>
      <c r="G63" s="6">
        <v>2.5948111957160235E-104</v>
      </c>
      <c r="H63" s="6">
        <v>2.3682702357010696</v>
      </c>
    </row>
    <row r="64" spans="2:28" x14ac:dyDescent="0.25">
      <c r="B64" s="6" t="s">
        <v>94</v>
      </c>
      <c r="C64" s="6">
        <v>19.940318560228448</v>
      </c>
      <c r="D64" s="6">
        <v>20</v>
      </c>
      <c r="E64" s="6">
        <v>0.99701592801142236</v>
      </c>
      <c r="F64" s="6">
        <v>8.7899955756385051</v>
      </c>
      <c r="G64" s="6">
        <v>2.4619560712994713E-11</v>
      </c>
      <c r="H64" s="6">
        <v>1.7479841331228561</v>
      </c>
    </row>
    <row r="65" spans="2:8" x14ac:dyDescent="0.25">
      <c r="B65" s="6" t="s">
        <v>95</v>
      </c>
      <c r="C65" s="6">
        <v>6.8055729000000031</v>
      </c>
      <c r="D65" s="6">
        <v>60</v>
      </c>
      <c r="E65" s="6">
        <v>0.11342621500000005</v>
      </c>
      <c r="F65" s="6"/>
      <c r="G65" s="6"/>
      <c r="H65" s="6"/>
    </row>
    <row r="66" spans="2:8" x14ac:dyDescent="0.25">
      <c r="B66" s="6"/>
      <c r="C66" s="6"/>
      <c r="D66" s="6"/>
      <c r="E66" s="6"/>
      <c r="F66" s="6"/>
      <c r="G66" s="6"/>
      <c r="H66" s="6"/>
    </row>
    <row r="67" spans="2:8" ht="15.75" thickBot="1" x14ac:dyDescent="0.3">
      <c r="B67" s="9" t="s">
        <v>76</v>
      </c>
      <c r="C67" s="9">
        <v>22786.596224007219</v>
      </c>
      <c r="D67" s="9">
        <v>89</v>
      </c>
      <c r="E67" s="9"/>
      <c r="F67" s="9"/>
      <c r="G67" s="9"/>
      <c r="H67" s="9"/>
    </row>
  </sheetData>
  <mergeCells count="12">
    <mergeCell ref="B16:B18"/>
    <mergeCell ref="B4:B6"/>
    <mergeCell ref="L4:L6"/>
    <mergeCell ref="V4:V6"/>
    <mergeCell ref="B7:B9"/>
    <mergeCell ref="L7:L9"/>
    <mergeCell ref="V7:V9"/>
    <mergeCell ref="B10:B12"/>
    <mergeCell ref="L10:L12"/>
    <mergeCell ref="V10:V12"/>
    <mergeCell ref="B13:B15"/>
    <mergeCell ref="L13:L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zoomScale="85" zoomScaleNormal="85" workbookViewId="0">
      <selection activeCell="W39" sqref="W39"/>
    </sheetView>
  </sheetViews>
  <sheetFormatPr defaultRowHeight="15" x14ac:dyDescent="0.25"/>
  <sheetData>
    <row r="2" spans="2:18" x14ac:dyDescent="0.25">
      <c r="B2" t="s">
        <v>97</v>
      </c>
      <c r="F2" t="s">
        <v>71</v>
      </c>
      <c r="G2" t="s">
        <v>72</v>
      </c>
      <c r="L2" t="s">
        <v>97</v>
      </c>
      <c r="P2" t="s">
        <v>71</v>
      </c>
      <c r="Q2" t="s">
        <v>72</v>
      </c>
    </row>
    <row r="3" spans="2:18" x14ac:dyDescent="0.25">
      <c r="B3" t="s">
        <v>73</v>
      </c>
      <c r="C3">
        <v>0</v>
      </c>
      <c r="D3">
        <v>24</v>
      </c>
      <c r="E3">
        <v>48</v>
      </c>
      <c r="F3">
        <v>96</v>
      </c>
      <c r="G3">
        <v>96</v>
      </c>
      <c r="H3">
        <v>144</v>
      </c>
      <c r="L3" t="s">
        <v>73</v>
      </c>
      <c r="M3">
        <v>0</v>
      </c>
      <c r="N3">
        <v>24</v>
      </c>
      <c r="O3">
        <v>48</v>
      </c>
      <c r="P3">
        <v>96</v>
      </c>
      <c r="Q3">
        <v>96</v>
      </c>
      <c r="R3">
        <v>144</v>
      </c>
    </row>
    <row r="4" spans="2:18" ht="15" customHeight="1" x14ac:dyDescent="0.25">
      <c r="B4" s="27" t="s">
        <v>59</v>
      </c>
      <c r="C4">
        <v>0.12959999999999816</v>
      </c>
      <c r="D4">
        <v>0.15529999999999855</v>
      </c>
      <c r="E4">
        <v>0.18220000000000058</v>
      </c>
      <c r="F4">
        <v>0.16800000000000104</v>
      </c>
      <c r="G4">
        <v>1.9489999999999994</v>
      </c>
      <c r="H4">
        <v>1.8239000000000021</v>
      </c>
      <c r="L4" s="27" t="s">
        <v>59</v>
      </c>
      <c r="M4">
        <v>0.12959999999999816</v>
      </c>
      <c r="N4">
        <v>0.15529999999999855</v>
      </c>
      <c r="O4">
        <v>0.18220000000000058</v>
      </c>
      <c r="P4">
        <v>0.16800000000000104</v>
      </c>
      <c r="Q4">
        <v>1.9489999999999994</v>
      </c>
      <c r="R4">
        <v>1.8239000000000021</v>
      </c>
    </row>
    <row r="5" spans="2:18" x14ac:dyDescent="0.25">
      <c r="B5" s="27"/>
      <c r="C5">
        <v>0.16670000000000229</v>
      </c>
      <c r="D5">
        <v>0.21139999999999548</v>
      </c>
      <c r="E5">
        <v>0.20830000000000037</v>
      </c>
      <c r="F5">
        <v>0.13020000000000387</v>
      </c>
      <c r="G5">
        <v>1.9</v>
      </c>
      <c r="H5">
        <v>1.952800000000001</v>
      </c>
      <c r="L5" s="27"/>
      <c r="M5">
        <v>0.16670000000000229</v>
      </c>
      <c r="N5">
        <v>0.21139999999999548</v>
      </c>
      <c r="O5">
        <v>0.20830000000000037</v>
      </c>
      <c r="P5">
        <v>0.13020000000000387</v>
      </c>
      <c r="Q5">
        <v>1.9</v>
      </c>
      <c r="R5">
        <v>1.952800000000001</v>
      </c>
    </row>
    <row r="6" spans="2:18" x14ac:dyDescent="0.25">
      <c r="B6" s="27"/>
      <c r="C6">
        <v>0.22819999999999574</v>
      </c>
      <c r="D6">
        <v>0.1859000000000024</v>
      </c>
      <c r="E6">
        <v>0.19380000000000086</v>
      </c>
      <c r="F6">
        <v>0.1453000000000042</v>
      </c>
      <c r="G6">
        <v>1.961099999999999</v>
      </c>
      <c r="H6">
        <v>1.8543999999999967</v>
      </c>
      <c r="L6" s="27"/>
      <c r="M6">
        <v>0.22819999999999574</v>
      </c>
      <c r="N6">
        <v>0.1859000000000024</v>
      </c>
      <c r="O6">
        <v>0.19380000000000086</v>
      </c>
      <c r="P6">
        <v>0.1453000000000042</v>
      </c>
      <c r="Q6">
        <v>1.961099999999999</v>
      </c>
      <c r="R6">
        <v>1.8543999999999967</v>
      </c>
    </row>
    <row r="7" spans="2:18" ht="15" customHeight="1" x14ac:dyDescent="0.25">
      <c r="B7" s="27" t="s">
        <v>60</v>
      </c>
      <c r="C7">
        <v>0.1659000000000006</v>
      </c>
      <c r="D7">
        <v>0.18689999999999973</v>
      </c>
      <c r="E7">
        <v>0.20190000000000197</v>
      </c>
      <c r="F7">
        <v>0.21000000000000085</v>
      </c>
      <c r="G7">
        <v>1.241199999999999</v>
      </c>
      <c r="H7">
        <v>1.1777999999999997</v>
      </c>
      <c r="L7" s="27" t="s">
        <v>60</v>
      </c>
      <c r="M7">
        <v>0.1659000000000006</v>
      </c>
      <c r="N7">
        <v>0.18689999999999973</v>
      </c>
      <c r="O7">
        <v>0.20190000000000197</v>
      </c>
      <c r="P7">
        <v>0.21000000000000085</v>
      </c>
      <c r="Q7">
        <v>1.241199999999999</v>
      </c>
      <c r="R7">
        <v>1.1777999999999997</v>
      </c>
    </row>
    <row r="8" spans="2:18" x14ac:dyDescent="0.25">
      <c r="B8" s="27"/>
      <c r="C8">
        <v>0.1899999999999995</v>
      </c>
      <c r="D8">
        <v>0.21460000000000135</v>
      </c>
      <c r="E8">
        <v>0.17559999999999798</v>
      </c>
      <c r="F8">
        <v>0.20669999999999789</v>
      </c>
      <c r="G8">
        <v>1.4463000000000017</v>
      </c>
      <c r="H8">
        <v>1.3356999999999979</v>
      </c>
      <c r="L8" s="27"/>
      <c r="M8">
        <v>0.1899999999999995</v>
      </c>
      <c r="N8">
        <v>0.21460000000000135</v>
      </c>
      <c r="O8">
        <v>0.17559999999999798</v>
      </c>
      <c r="P8">
        <v>0.20669999999999789</v>
      </c>
      <c r="Q8">
        <v>1.4463000000000017</v>
      </c>
      <c r="R8">
        <v>1.3356999999999979</v>
      </c>
    </row>
    <row r="9" spans="2:18" x14ac:dyDescent="0.25">
      <c r="B9" s="27"/>
      <c r="C9">
        <v>0.14719999999999978</v>
      </c>
      <c r="D9">
        <v>0.19609999999999816</v>
      </c>
      <c r="E9">
        <v>0.21260000000000145</v>
      </c>
      <c r="F9">
        <v>0.1606000000000023</v>
      </c>
      <c r="G9">
        <v>1.643499999999996</v>
      </c>
      <c r="H9">
        <v>1.1924000000000026</v>
      </c>
      <c r="L9" s="27"/>
      <c r="M9">
        <v>0.14719999999999978</v>
      </c>
      <c r="N9">
        <v>0.19609999999999816</v>
      </c>
      <c r="O9">
        <v>0.21260000000000145</v>
      </c>
      <c r="P9">
        <v>0.1606000000000023</v>
      </c>
      <c r="Q9">
        <v>1.643499999999996</v>
      </c>
      <c r="R9">
        <v>1.1924000000000026</v>
      </c>
    </row>
    <row r="10" spans="2:18" ht="15" customHeight="1" x14ac:dyDescent="0.25">
      <c r="B10" s="27" t="s">
        <v>61</v>
      </c>
      <c r="C10">
        <v>0.14980000000000082</v>
      </c>
      <c r="D10">
        <v>0.18050000000000266</v>
      </c>
      <c r="E10">
        <v>0.18119999999999781</v>
      </c>
      <c r="F10">
        <v>0.17549999999999466</v>
      </c>
      <c r="G10">
        <v>1.7933999999999981</v>
      </c>
      <c r="H10">
        <v>1.4784999999999995</v>
      </c>
      <c r="L10" s="27" t="s">
        <v>61</v>
      </c>
      <c r="M10">
        <v>0.14980000000000082</v>
      </c>
      <c r="N10">
        <v>0.18050000000000266</v>
      </c>
      <c r="O10">
        <v>0.18119999999999781</v>
      </c>
      <c r="P10">
        <v>0.17549999999999466</v>
      </c>
      <c r="Q10">
        <v>1.7933999999999981</v>
      </c>
      <c r="R10">
        <v>1.4784999999999995</v>
      </c>
    </row>
    <row r="11" spans="2:18" x14ac:dyDescent="0.25">
      <c r="B11" s="27"/>
      <c r="C11">
        <v>0.16000000000000369</v>
      </c>
      <c r="D11">
        <v>0.15110000000000612</v>
      </c>
      <c r="E11">
        <v>0.18150000000000333</v>
      </c>
      <c r="F11">
        <v>0.15009999999999479</v>
      </c>
      <c r="G11">
        <v>1.7902000000000002</v>
      </c>
      <c r="H11">
        <v>1.5078000000000027</v>
      </c>
      <c r="L11" s="27"/>
      <c r="M11">
        <v>0.16000000000000369</v>
      </c>
      <c r="N11">
        <v>0.15110000000000612</v>
      </c>
      <c r="O11">
        <v>0.18150000000000333</v>
      </c>
      <c r="P11">
        <v>0.15009999999999479</v>
      </c>
      <c r="Q11">
        <v>1.7902000000000002</v>
      </c>
      <c r="R11">
        <v>1.5078000000000027</v>
      </c>
    </row>
    <row r="12" spans="2:18" x14ac:dyDescent="0.25">
      <c r="B12" s="27"/>
      <c r="C12">
        <v>0.13079999999999714</v>
      </c>
      <c r="D12">
        <v>0.16699999999999682</v>
      </c>
      <c r="E12">
        <v>0.14129999999999932</v>
      </c>
      <c r="F12">
        <v>0.1418000000000017</v>
      </c>
      <c r="G12">
        <v>1.6521000000000008</v>
      </c>
      <c r="H12">
        <v>1.6469999999999998</v>
      </c>
      <c r="L12" s="27"/>
      <c r="M12">
        <v>0.13079999999999714</v>
      </c>
      <c r="N12">
        <v>0.16699999999999682</v>
      </c>
      <c r="O12">
        <v>0.14129999999999932</v>
      </c>
      <c r="P12">
        <v>0.1418000000000017</v>
      </c>
      <c r="Q12">
        <v>1.6521000000000008</v>
      </c>
      <c r="R12">
        <v>1.6469999999999998</v>
      </c>
    </row>
    <row r="13" spans="2:18" ht="15" customHeight="1" x14ac:dyDescent="0.25">
      <c r="B13" s="27" t="s">
        <v>62</v>
      </c>
      <c r="C13">
        <v>0.18429999999999858</v>
      </c>
      <c r="D13">
        <v>0.15310000000000379</v>
      </c>
      <c r="E13">
        <v>0</v>
      </c>
      <c r="F13">
        <v>0.12150000000000105</v>
      </c>
      <c r="G13">
        <v>2.4768000000000017</v>
      </c>
      <c r="H13">
        <v>1.0257000000000014</v>
      </c>
      <c r="L13" s="27" t="s">
        <v>63</v>
      </c>
      <c r="M13">
        <v>0.14769999999999861</v>
      </c>
      <c r="N13">
        <v>0.20250000000000601</v>
      </c>
      <c r="O13">
        <v>0.179400000000002</v>
      </c>
      <c r="P13">
        <v>0.1512999999999991</v>
      </c>
      <c r="Q13">
        <v>1.3771000000000015</v>
      </c>
      <c r="R13">
        <v>1.5959999999999999</v>
      </c>
    </row>
    <row r="14" spans="2:18" x14ac:dyDescent="0.25">
      <c r="B14" s="27"/>
      <c r="C14">
        <v>0.16519999999999868</v>
      </c>
      <c r="D14">
        <v>0.18339999999999668</v>
      </c>
      <c r="E14">
        <v>0.2277999999999949</v>
      </c>
      <c r="F14">
        <v>0.26670000000000194</v>
      </c>
      <c r="G14">
        <v>3.6426999999999996</v>
      </c>
      <c r="H14">
        <v>2.7307000000000015</v>
      </c>
      <c r="L14" s="27"/>
      <c r="M14">
        <v>0.31520000000000259</v>
      </c>
      <c r="N14">
        <v>0.1600999999999998</v>
      </c>
      <c r="O14">
        <v>0.13249999999999895</v>
      </c>
      <c r="P14">
        <v>0.14259999999999629</v>
      </c>
      <c r="Q14">
        <v>1.4320999999999962</v>
      </c>
      <c r="R14">
        <v>1.4505999999999997</v>
      </c>
    </row>
    <row r="15" spans="2:18" x14ac:dyDescent="0.25">
      <c r="B15" s="27"/>
      <c r="C15">
        <v>0.11229999999999762</v>
      </c>
      <c r="D15">
        <v>0.18390000000000084</v>
      </c>
      <c r="E15">
        <v>1.5200000000007208E-2</v>
      </c>
      <c r="F15">
        <v>0.21509999999999607</v>
      </c>
      <c r="G15">
        <v>3.0245999999999986</v>
      </c>
      <c r="H15">
        <v>1.7607999999999981</v>
      </c>
      <c r="L15" s="27"/>
      <c r="M15">
        <v>0.16040000000000099</v>
      </c>
      <c r="N15">
        <v>9.3599999999999239E-2</v>
      </c>
      <c r="O15">
        <v>0.12210000000000076</v>
      </c>
      <c r="P15">
        <v>0.11640000000000228</v>
      </c>
      <c r="Q15">
        <v>1.5583000000000014</v>
      </c>
      <c r="R15">
        <v>1.1861999999999986</v>
      </c>
    </row>
    <row r="16" spans="2:18" ht="15" customHeight="1" x14ac:dyDescent="0.25">
      <c r="B16" s="27" t="s">
        <v>63</v>
      </c>
      <c r="C16">
        <v>0.14769999999999861</v>
      </c>
      <c r="D16">
        <v>0.20250000000000601</v>
      </c>
      <c r="E16">
        <v>0.179400000000002</v>
      </c>
      <c r="F16">
        <v>0.1512999999999991</v>
      </c>
      <c r="G16">
        <v>1.3771000000000015</v>
      </c>
      <c r="H16">
        <v>1.5959999999999999</v>
      </c>
    </row>
    <row r="17" spans="2:19" x14ac:dyDescent="0.25">
      <c r="B17" s="27"/>
      <c r="C17">
        <v>0.31520000000000259</v>
      </c>
      <c r="D17">
        <v>0.1600999999999998</v>
      </c>
      <c r="E17">
        <v>0.13249999999999895</v>
      </c>
      <c r="F17">
        <v>0.14259999999999629</v>
      </c>
      <c r="G17">
        <v>1.4320999999999962</v>
      </c>
      <c r="H17">
        <v>1.4505999999999997</v>
      </c>
      <c r="L17" t="s">
        <v>74</v>
      </c>
    </row>
    <row r="18" spans="2:19" x14ac:dyDescent="0.25">
      <c r="B18" s="27"/>
      <c r="C18">
        <v>0.16040000000000099</v>
      </c>
      <c r="D18">
        <v>9.3599999999999239E-2</v>
      </c>
      <c r="E18">
        <v>0.12210000000000076</v>
      </c>
      <c r="F18">
        <v>0.11640000000000228</v>
      </c>
      <c r="G18">
        <v>1.5583000000000014</v>
      </c>
      <c r="H18">
        <v>1.1861999999999986</v>
      </c>
    </row>
    <row r="19" spans="2:19" x14ac:dyDescent="0.25">
      <c r="L19" t="s">
        <v>75</v>
      </c>
      <c r="M19">
        <v>0</v>
      </c>
      <c r="N19">
        <v>24</v>
      </c>
      <c r="O19">
        <v>48</v>
      </c>
      <c r="P19">
        <v>96</v>
      </c>
      <c r="Q19">
        <v>96</v>
      </c>
      <c r="R19">
        <v>144</v>
      </c>
      <c r="S19" t="s">
        <v>76</v>
      </c>
    </row>
    <row r="20" spans="2:19" ht="15.75" thickBot="1" x14ac:dyDescent="0.3">
      <c r="B20" t="s">
        <v>74</v>
      </c>
      <c r="L20" s="5" t="s">
        <v>59</v>
      </c>
      <c r="M20" s="5"/>
      <c r="N20" s="5"/>
      <c r="O20" s="5"/>
      <c r="P20" s="5"/>
      <c r="Q20" s="5"/>
      <c r="R20" s="5"/>
      <c r="S20" s="5"/>
    </row>
    <row r="21" spans="2:19" x14ac:dyDescent="0.25">
      <c r="L21" s="6" t="s">
        <v>79</v>
      </c>
      <c r="M21" s="6">
        <v>3</v>
      </c>
      <c r="N21" s="6">
        <v>3</v>
      </c>
      <c r="O21" s="6">
        <v>3</v>
      </c>
      <c r="P21" s="6">
        <v>3</v>
      </c>
      <c r="Q21" s="6">
        <v>3</v>
      </c>
      <c r="R21" s="6">
        <v>3</v>
      </c>
      <c r="S21" s="6">
        <v>18</v>
      </c>
    </row>
    <row r="22" spans="2:19" x14ac:dyDescent="0.25">
      <c r="B22" t="s">
        <v>75</v>
      </c>
      <c r="C22">
        <v>0</v>
      </c>
      <c r="D22">
        <v>24</v>
      </c>
      <c r="E22">
        <v>48</v>
      </c>
      <c r="F22">
        <v>96</v>
      </c>
      <c r="G22">
        <v>96</v>
      </c>
      <c r="H22">
        <v>144</v>
      </c>
      <c r="I22" t="s">
        <v>76</v>
      </c>
      <c r="L22" s="6" t="s">
        <v>80</v>
      </c>
      <c r="M22" s="6">
        <v>0.52449999999999619</v>
      </c>
      <c r="N22" s="6">
        <v>0.55259999999999643</v>
      </c>
      <c r="O22" s="6">
        <v>0.58430000000000182</v>
      </c>
      <c r="P22" s="6">
        <v>0.44350000000000911</v>
      </c>
      <c r="Q22" s="6">
        <v>5.8100999999999985</v>
      </c>
      <c r="R22" s="6">
        <v>5.6311</v>
      </c>
      <c r="S22" s="6">
        <v>13.546100000000001</v>
      </c>
    </row>
    <row r="23" spans="2:19" ht="15.75" thickBot="1" x14ac:dyDescent="0.3">
      <c r="B23" s="5" t="s">
        <v>59</v>
      </c>
      <c r="C23" s="5"/>
      <c r="D23" s="5"/>
      <c r="E23" s="5"/>
      <c r="F23" s="5"/>
      <c r="G23" s="5"/>
      <c r="H23" s="5"/>
      <c r="I23" s="5"/>
      <c r="L23" s="6" t="s">
        <v>1</v>
      </c>
      <c r="M23" s="6">
        <v>0.17483333333333206</v>
      </c>
      <c r="N23" s="6">
        <v>0.18419999999999881</v>
      </c>
      <c r="O23" s="6">
        <v>0.19476666666666728</v>
      </c>
      <c r="P23" s="6">
        <v>0.14783333333333637</v>
      </c>
      <c r="Q23" s="6">
        <v>1.9366999999999994</v>
      </c>
      <c r="R23" s="6">
        <v>1.8770333333333333</v>
      </c>
      <c r="S23" s="6">
        <v>0.75256111111111113</v>
      </c>
    </row>
    <row r="24" spans="2:19" x14ac:dyDescent="0.25">
      <c r="B24" s="6" t="s">
        <v>79</v>
      </c>
      <c r="C24" s="6">
        <v>3</v>
      </c>
      <c r="D24" s="6">
        <v>3</v>
      </c>
      <c r="E24" s="6">
        <v>3</v>
      </c>
      <c r="F24" s="6">
        <v>3</v>
      </c>
      <c r="G24" s="6">
        <v>3</v>
      </c>
      <c r="H24" s="6">
        <v>3</v>
      </c>
      <c r="I24" s="6">
        <v>18</v>
      </c>
      <c r="L24" s="6" t="s">
        <v>81</v>
      </c>
      <c r="M24" s="6">
        <v>2.480103333333171E-3</v>
      </c>
      <c r="N24" s="6">
        <v>7.8896999999992362E-4</v>
      </c>
      <c r="O24" s="6">
        <v>1.7100333333333023E-4</v>
      </c>
      <c r="P24" s="6">
        <v>3.6202333333327369E-4</v>
      </c>
      <c r="Q24" s="6">
        <v>1.0467699999999703E-3</v>
      </c>
      <c r="R24" s="6">
        <v>4.538003333333371E-3</v>
      </c>
      <c r="S24" s="6">
        <v>0.70703200016339818</v>
      </c>
    </row>
    <row r="25" spans="2:19" x14ac:dyDescent="0.25">
      <c r="B25" s="6" t="s">
        <v>80</v>
      </c>
      <c r="C25" s="6">
        <v>0.52449999999999619</v>
      </c>
      <c r="D25" s="6">
        <v>0.55259999999999643</v>
      </c>
      <c r="E25" s="6">
        <v>0.58430000000000182</v>
      </c>
      <c r="F25" s="6">
        <v>0.44350000000000911</v>
      </c>
      <c r="G25" s="6">
        <v>5.8100999999999985</v>
      </c>
      <c r="H25" s="6">
        <v>5.6311</v>
      </c>
      <c r="I25" s="6">
        <v>13.546100000000001</v>
      </c>
      <c r="L25" s="6"/>
      <c r="M25" s="6"/>
      <c r="N25" s="6"/>
      <c r="O25" s="6"/>
      <c r="P25" s="6"/>
      <c r="Q25" s="6"/>
      <c r="R25" s="6"/>
      <c r="S25" s="6"/>
    </row>
    <row r="26" spans="2:19" ht="15.75" thickBot="1" x14ac:dyDescent="0.3">
      <c r="B26" s="6" t="s">
        <v>1</v>
      </c>
      <c r="C26" s="6">
        <v>0.17483333333333206</v>
      </c>
      <c r="D26" s="6">
        <v>0.18419999999999881</v>
      </c>
      <c r="E26" s="6">
        <v>0.19476666666666728</v>
      </c>
      <c r="F26" s="6">
        <v>0.14783333333333637</v>
      </c>
      <c r="G26" s="6">
        <v>1.9366999999999994</v>
      </c>
      <c r="H26" s="6">
        <v>1.8770333333333333</v>
      </c>
      <c r="I26" s="6">
        <v>0.75256111111111113</v>
      </c>
      <c r="L26" s="5" t="s">
        <v>60</v>
      </c>
      <c r="M26" s="5"/>
      <c r="N26" s="5"/>
      <c r="O26" s="5"/>
      <c r="P26" s="5"/>
      <c r="Q26" s="5"/>
      <c r="R26" s="5"/>
      <c r="S26" s="5"/>
    </row>
    <row r="27" spans="2:19" x14ac:dyDescent="0.25">
      <c r="B27" s="6" t="s">
        <v>81</v>
      </c>
      <c r="C27" s="6">
        <v>2.480103333333171E-3</v>
      </c>
      <c r="D27" s="6">
        <v>7.8896999999992362E-4</v>
      </c>
      <c r="E27" s="6">
        <v>1.7100333333333023E-4</v>
      </c>
      <c r="F27" s="6">
        <v>3.6202333333327369E-4</v>
      </c>
      <c r="G27" s="6">
        <v>1.0467699999999703E-3</v>
      </c>
      <c r="H27" s="6">
        <v>4.538003333333371E-3</v>
      </c>
      <c r="I27" s="6">
        <v>0.70703200016339818</v>
      </c>
      <c r="L27" s="6" t="s">
        <v>79</v>
      </c>
      <c r="M27" s="6">
        <v>3</v>
      </c>
      <c r="N27" s="6">
        <v>3</v>
      </c>
      <c r="O27" s="6">
        <v>3</v>
      </c>
      <c r="P27" s="6">
        <v>3</v>
      </c>
      <c r="Q27" s="6">
        <v>3</v>
      </c>
      <c r="R27" s="6">
        <v>3</v>
      </c>
      <c r="S27" s="6">
        <v>18</v>
      </c>
    </row>
    <row r="28" spans="2:19" x14ac:dyDescent="0.25">
      <c r="B28" s="6"/>
      <c r="C28" s="6"/>
      <c r="D28" s="6"/>
      <c r="E28" s="6"/>
      <c r="F28" s="6"/>
      <c r="G28" s="6"/>
      <c r="H28" s="6"/>
      <c r="I28" s="6"/>
      <c r="L28" s="6" t="s">
        <v>80</v>
      </c>
      <c r="M28" s="6">
        <v>0.50309999999999988</v>
      </c>
      <c r="N28" s="6">
        <v>0.59759999999999924</v>
      </c>
      <c r="O28" s="6">
        <v>0.5901000000000014</v>
      </c>
      <c r="P28" s="6">
        <v>0.57730000000000103</v>
      </c>
      <c r="Q28" s="6">
        <v>4.3309999999999969</v>
      </c>
      <c r="R28" s="6">
        <v>3.7059000000000006</v>
      </c>
      <c r="S28" s="6">
        <v>10.304999999999998</v>
      </c>
    </row>
    <row r="29" spans="2:19" ht="15.75" thickBot="1" x14ac:dyDescent="0.3">
      <c r="B29" s="5" t="s">
        <v>60</v>
      </c>
      <c r="C29" s="5"/>
      <c r="D29" s="5"/>
      <c r="E29" s="5"/>
      <c r="F29" s="5"/>
      <c r="G29" s="5"/>
      <c r="H29" s="5"/>
      <c r="I29" s="5"/>
      <c r="L29" s="6" t="s">
        <v>1</v>
      </c>
      <c r="M29" s="6">
        <v>0.16769999999999996</v>
      </c>
      <c r="N29" s="6">
        <v>0.19919999999999974</v>
      </c>
      <c r="O29" s="6">
        <v>0.19670000000000046</v>
      </c>
      <c r="P29" s="6">
        <v>0.19243333333333368</v>
      </c>
      <c r="Q29" s="6">
        <v>1.4436666666666655</v>
      </c>
      <c r="R29" s="6">
        <v>1.2353000000000003</v>
      </c>
      <c r="S29" s="6">
        <v>0.5724999999999999</v>
      </c>
    </row>
    <row r="30" spans="2:19" x14ac:dyDescent="0.25">
      <c r="B30" s="6" t="s">
        <v>79</v>
      </c>
      <c r="C30" s="6">
        <v>3</v>
      </c>
      <c r="D30" s="6">
        <v>3</v>
      </c>
      <c r="E30" s="6">
        <v>3</v>
      </c>
      <c r="F30" s="6">
        <v>3</v>
      </c>
      <c r="G30" s="6">
        <v>3</v>
      </c>
      <c r="H30" s="6">
        <v>3</v>
      </c>
      <c r="I30" s="6">
        <v>18</v>
      </c>
      <c r="L30" s="6" t="s">
        <v>81</v>
      </c>
      <c r="M30" s="6">
        <v>4.6038999999999802E-4</v>
      </c>
      <c r="N30" s="6">
        <v>1.9903000000002968E-4</v>
      </c>
      <c r="O30" s="6">
        <v>3.6253000000007596E-4</v>
      </c>
      <c r="P30" s="6">
        <v>7.6274333333325312E-4</v>
      </c>
      <c r="Q30" s="6">
        <v>4.0466523333332116E-2</v>
      </c>
      <c r="R30" s="6">
        <v>7.6134099999996931E-3</v>
      </c>
      <c r="S30" s="6">
        <v>0.32124185764705843</v>
      </c>
    </row>
    <row r="31" spans="2:19" x14ac:dyDescent="0.25">
      <c r="B31" s="6" t="s">
        <v>80</v>
      </c>
      <c r="C31" s="6">
        <v>0.50309999999999988</v>
      </c>
      <c r="D31" s="6">
        <v>0.59759999999999924</v>
      </c>
      <c r="E31" s="6">
        <v>0.5901000000000014</v>
      </c>
      <c r="F31" s="6">
        <v>0.57730000000000103</v>
      </c>
      <c r="G31" s="6">
        <v>4.3309999999999969</v>
      </c>
      <c r="H31" s="6">
        <v>3.7059000000000006</v>
      </c>
      <c r="I31" s="6">
        <v>10.304999999999998</v>
      </c>
      <c r="L31" s="6"/>
      <c r="M31" s="6"/>
      <c r="N31" s="6"/>
      <c r="O31" s="6"/>
      <c r="P31" s="6"/>
      <c r="Q31" s="6"/>
      <c r="R31" s="6"/>
      <c r="S31" s="6"/>
    </row>
    <row r="32" spans="2:19" ht="15.75" thickBot="1" x14ac:dyDescent="0.3">
      <c r="B32" s="6" t="s">
        <v>1</v>
      </c>
      <c r="C32" s="6">
        <v>0.16769999999999996</v>
      </c>
      <c r="D32" s="6">
        <v>0.19919999999999974</v>
      </c>
      <c r="E32" s="6">
        <v>0.19670000000000046</v>
      </c>
      <c r="F32" s="6">
        <v>0.19243333333333368</v>
      </c>
      <c r="G32" s="6">
        <v>1.4436666666666655</v>
      </c>
      <c r="H32" s="6">
        <v>1.2353000000000003</v>
      </c>
      <c r="I32" s="6">
        <v>0.5724999999999999</v>
      </c>
      <c r="L32" s="5" t="s">
        <v>61</v>
      </c>
      <c r="M32" s="5"/>
      <c r="N32" s="5"/>
      <c r="O32" s="5"/>
      <c r="P32" s="5"/>
      <c r="Q32" s="5"/>
      <c r="R32" s="5"/>
      <c r="S32" s="5"/>
    </row>
    <row r="33" spans="2:19" x14ac:dyDescent="0.25">
      <c r="B33" s="6" t="s">
        <v>81</v>
      </c>
      <c r="C33" s="6">
        <v>4.6038999999999802E-4</v>
      </c>
      <c r="D33" s="6">
        <v>1.9903000000002968E-4</v>
      </c>
      <c r="E33" s="6">
        <v>3.6253000000007596E-4</v>
      </c>
      <c r="F33" s="6">
        <v>7.6274333333325312E-4</v>
      </c>
      <c r="G33" s="6">
        <v>4.0466523333332116E-2</v>
      </c>
      <c r="H33" s="6">
        <v>7.6134099999996931E-3</v>
      </c>
      <c r="I33" s="6">
        <v>0.32124185764705843</v>
      </c>
      <c r="L33" s="6" t="s">
        <v>79</v>
      </c>
      <c r="M33" s="6">
        <v>3</v>
      </c>
      <c r="N33" s="6">
        <v>3</v>
      </c>
      <c r="O33" s="6">
        <v>3</v>
      </c>
      <c r="P33" s="6">
        <v>3</v>
      </c>
      <c r="Q33" s="6">
        <v>3</v>
      </c>
      <c r="R33" s="6">
        <v>3</v>
      </c>
      <c r="S33" s="6">
        <v>18</v>
      </c>
    </row>
    <row r="34" spans="2:19" x14ac:dyDescent="0.25">
      <c r="B34" s="6"/>
      <c r="C34" s="6"/>
      <c r="D34" s="6"/>
      <c r="E34" s="6"/>
      <c r="F34" s="6"/>
      <c r="G34" s="6"/>
      <c r="H34" s="6"/>
      <c r="I34" s="6"/>
      <c r="L34" s="6" t="s">
        <v>80</v>
      </c>
      <c r="M34" s="6">
        <v>0.44060000000000166</v>
      </c>
      <c r="N34" s="6">
        <v>0.49860000000000559</v>
      </c>
      <c r="O34" s="6">
        <v>0.50400000000000045</v>
      </c>
      <c r="P34" s="6">
        <v>0.46739999999999116</v>
      </c>
      <c r="Q34" s="6">
        <v>5.2356999999999996</v>
      </c>
      <c r="R34" s="6">
        <v>4.633300000000002</v>
      </c>
      <c r="S34" s="6">
        <v>11.7796</v>
      </c>
    </row>
    <row r="35" spans="2:19" ht="15.75" thickBot="1" x14ac:dyDescent="0.3">
      <c r="B35" s="5" t="s">
        <v>61</v>
      </c>
      <c r="C35" s="5"/>
      <c r="D35" s="5"/>
      <c r="E35" s="5"/>
      <c r="F35" s="5"/>
      <c r="G35" s="5"/>
      <c r="H35" s="5"/>
      <c r="I35" s="5"/>
      <c r="L35" s="6" t="s">
        <v>1</v>
      </c>
      <c r="M35" s="6">
        <v>0.14686666666666723</v>
      </c>
      <c r="N35" s="6">
        <v>0.16620000000000187</v>
      </c>
      <c r="O35" s="6">
        <v>0.16800000000000015</v>
      </c>
      <c r="P35" s="6">
        <v>0.15579999999999705</v>
      </c>
      <c r="Q35" s="6">
        <v>1.7452333333333332</v>
      </c>
      <c r="R35" s="6">
        <v>1.544433333333334</v>
      </c>
      <c r="S35" s="6">
        <v>0.65442222222222224</v>
      </c>
    </row>
    <row r="36" spans="2:19" x14ac:dyDescent="0.25">
      <c r="B36" s="6" t="s">
        <v>79</v>
      </c>
      <c r="C36" s="6">
        <v>3</v>
      </c>
      <c r="D36" s="6">
        <v>3</v>
      </c>
      <c r="E36" s="6">
        <v>3</v>
      </c>
      <c r="F36" s="6">
        <v>3</v>
      </c>
      <c r="G36" s="6">
        <v>3</v>
      </c>
      <c r="H36" s="6">
        <v>3</v>
      </c>
      <c r="I36" s="6">
        <v>18</v>
      </c>
      <c r="L36" s="6" t="s">
        <v>81</v>
      </c>
      <c r="M36" s="6">
        <v>2.1961333333343021E-4</v>
      </c>
      <c r="N36" s="6">
        <v>2.1656999999994307E-4</v>
      </c>
      <c r="O36" s="6">
        <v>5.3469000000003902E-4</v>
      </c>
      <c r="P36" s="6">
        <v>3.0828999999990065E-4</v>
      </c>
      <c r="Q36" s="6">
        <v>6.5079233333331793E-3</v>
      </c>
      <c r="R36" s="6">
        <v>8.1045633333332485E-3</v>
      </c>
      <c r="S36" s="6">
        <v>0.52478600653594787</v>
      </c>
    </row>
    <row r="37" spans="2:19" x14ac:dyDescent="0.25">
      <c r="B37" s="6" t="s">
        <v>80</v>
      </c>
      <c r="C37" s="6">
        <v>0.44060000000000166</v>
      </c>
      <c r="D37" s="6">
        <v>0.49860000000000559</v>
      </c>
      <c r="E37" s="6">
        <v>0.50400000000000045</v>
      </c>
      <c r="F37" s="6">
        <v>0.46739999999999116</v>
      </c>
      <c r="G37" s="6">
        <v>5.2356999999999996</v>
      </c>
      <c r="H37" s="6">
        <v>4.633300000000002</v>
      </c>
      <c r="I37" s="6">
        <v>11.7796</v>
      </c>
      <c r="L37" s="6"/>
      <c r="M37" s="6"/>
      <c r="N37" s="6"/>
      <c r="O37" s="6"/>
      <c r="P37" s="6"/>
      <c r="Q37" s="6"/>
      <c r="R37" s="6"/>
      <c r="S37" s="6"/>
    </row>
    <row r="38" spans="2:19" ht="15.75" thickBot="1" x14ac:dyDescent="0.3">
      <c r="B38" s="6" t="s">
        <v>1</v>
      </c>
      <c r="C38" s="6">
        <v>0.14686666666666723</v>
      </c>
      <c r="D38" s="6">
        <v>0.16620000000000187</v>
      </c>
      <c r="E38" s="6">
        <v>0.16800000000000015</v>
      </c>
      <c r="F38" s="6">
        <v>0.15579999999999705</v>
      </c>
      <c r="G38" s="6">
        <v>1.7452333333333332</v>
      </c>
      <c r="H38" s="6">
        <v>1.544433333333334</v>
      </c>
      <c r="I38" s="6">
        <v>0.65442222222222224</v>
      </c>
      <c r="L38" s="5" t="s">
        <v>63</v>
      </c>
      <c r="M38" s="5"/>
      <c r="N38" s="5"/>
      <c r="O38" s="5"/>
      <c r="P38" s="5"/>
      <c r="Q38" s="5"/>
      <c r="R38" s="5"/>
      <c r="S38" s="5"/>
    </row>
    <row r="39" spans="2:19" x14ac:dyDescent="0.25">
      <c r="B39" s="6" t="s">
        <v>81</v>
      </c>
      <c r="C39" s="6">
        <v>2.1961333333343021E-4</v>
      </c>
      <c r="D39" s="6">
        <v>2.1656999999994307E-4</v>
      </c>
      <c r="E39" s="6">
        <v>5.3469000000003902E-4</v>
      </c>
      <c r="F39" s="6">
        <v>3.0828999999990065E-4</v>
      </c>
      <c r="G39" s="6">
        <v>6.5079233333331793E-3</v>
      </c>
      <c r="H39" s="6">
        <v>8.1045633333332485E-3</v>
      </c>
      <c r="I39" s="6">
        <v>0.52478600653594787</v>
      </c>
      <c r="L39" s="6" t="s">
        <v>79</v>
      </c>
      <c r="M39" s="6">
        <v>3</v>
      </c>
      <c r="N39" s="6">
        <v>3</v>
      </c>
      <c r="O39" s="6">
        <v>3</v>
      </c>
      <c r="P39" s="6">
        <v>3</v>
      </c>
      <c r="Q39" s="6">
        <v>3</v>
      </c>
      <c r="R39" s="6">
        <v>3</v>
      </c>
      <c r="S39" s="6">
        <v>18</v>
      </c>
    </row>
    <row r="40" spans="2:19" x14ac:dyDescent="0.25">
      <c r="B40" s="6"/>
      <c r="C40" s="6"/>
      <c r="D40" s="6"/>
      <c r="E40" s="6"/>
      <c r="F40" s="6"/>
      <c r="G40" s="6"/>
      <c r="H40" s="6"/>
      <c r="I40" s="6"/>
      <c r="L40" s="6" t="s">
        <v>80</v>
      </c>
      <c r="M40" s="6">
        <v>0.62330000000000219</v>
      </c>
      <c r="N40" s="6">
        <v>0.45620000000000505</v>
      </c>
      <c r="O40" s="6">
        <v>0.43400000000000172</v>
      </c>
      <c r="P40" s="6">
        <v>0.41029999999999767</v>
      </c>
      <c r="Q40" s="6">
        <v>4.3674999999999997</v>
      </c>
      <c r="R40" s="6">
        <v>4.2327999999999983</v>
      </c>
      <c r="S40" s="6">
        <v>10.524100000000004</v>
      </c>
    </row>
    <row r="41" spans="2:19" ht="15.75" thickBot="1" x14ac:dyDescent="0.3">
      <c r="B41" s="5" t="s">
        <v>62</v>
      </c>
      <c r="C41" s="5"/>
      <c r="D41" s="5"/>
      <c r="E41" s="5"/>
      <c r="F41" s="5"/>
      <c r="G41" s="5"/>
      <c r="H41" s="5"/>
      <c r="I41" s="5"/>
      <c r="L41" s="6" t="s">
        <v>1</v>
      </c>
      <c r="M41" s="6">
        <v>0.2077666666666674</v>
      </c>
      <c r="N41" s="6">
        <v>0.15206666666666835</v>
      </c>
      <c r="O41" s="6">
        <v>0.14466666666666725</v>
      </c>
      <c r="P41" s="6">
        <v>0.1367666666666659</v>
      </c>
      <c r="Q41" s="6">
        <v>1.4558333333333333</v>
      </c>
      <c r="R41" s="6">
        <v>1.4109333333333327</v>
      </c>
      <c r="S41" s="6">
        <v>0.58467222222222248</v>
      </c>
    </row>
    <row r="42" spans="2:19" x14ac:dyDescent="0.25">
      <c r="B42" s="6" t="s">
        <v>79</v>
      </c>
      <c r="C42" s="6">
        <v>3</v>
      </c>
      <c r="D42" s="6">
        <v>3</v>
      </c>
      <c r="E42" s="6">
        <v>3</v>
      </c>
      <c r="F42" s="6">
        <v>3</v>
      </c>
      <c r="G42" s="6">
        <v>3</v>
      </c>
      <c r="H42" s="6">
        <v>3</v>
      </c>
      <c r="I42" s="6">
        <v>18</v>
      </c>
      <c r="L42" s="6" t="s">
        <v>81</v>
      </c>
      <c r="M42" s="6">
        <v>8.6967633333336486E-3</v>
      </c>
      <c r="N42" s="6">
        <v>3.0132033333336791E-3</v>
      </c>
      <c r="O42" s="6">
        <v>9.3184333333339725E-4</v>
      </c>
      <c r="P42" s="6">
        <v>3.3002333333325209E-4</v>
      </c>
      <c r="Q42" s="6">
        <v>8.6308133333334418E-3</v>
      </c>
      <c r="R42" s="6">
        <v>4.3164093333333486E-2</v>
      </c>
      <c r="S42" s="6">
        <v>0.3896888068300649</v>
      </c>
    </row>
    <row r="43" spans="2:19" x14ac:dyDescent="0.25">
      <c r="B43" s="6" t="s">
        <v>80</v>
      </c>
      <c r="C43" s="6">
        <v>0.46179999999999488</v>
      </c>
      <c r="D43" s="6">
        <v>0.52040000000000131</v>
      </c>
      <c r="E43" s="6">
        <v>0.2430000000000021</v>
      </c>
      <c r="F43" s="6">
        <v>0.60329999999999906</v>
      </c>
      <c r="G43" s="6">
        <v>9.1440999999999999</v>
      </c>
      <c r="H43" s="6">
        <v>5.5172000000000008</v>
      </c>
      <c r="I43" s="6">
        <v>16.489800000000002</v>
      </c>
      <c r="L43" s="6"/>
      <c r="M43" s="6"/>
      <c r="N43" s="6"/>
      <c r="O43" s="6"/>
      <c r="P43" s="6"/>
      <c r="Q43" s="6"/>
      <c r="R43" s="6"/>
      <c r="S43" s="6"/>
    </row>
    <row r="44" spans="2:19" ht="15.75" thickBot="1" x14ac:dyDescent="0.3">
      <c r="B44" s="6" t="s">
        <v>1</v>
      </c>
      <c r="C44" s="6">
        <v>0.15393333333333162</v>
      </c>
      <c r="D44" s="6">
        <v>0.1734666666666671</v>
      </c>
      <c r="E44" s="6">
        <v>8.1000000000000696E-2</v>
      </c>
      <c r="F44" s="6">
        <v>0.2010999999999997</v>
      </c>
      <c r="G44" s="6">
        <v>3.0480333333333332</v>
      </c>
      <c r="H44" s="6">
        <v>1.8390666666666668</v>
      </c>
      <c r="I44" s="6">
        <v>0.91610000000000014</v>
      </c>
      <c r="L44" s="5" t="s">
        <v>76</v>
      </c>
      <c r="M44" s="5"/>
      <c r="N44" s="5"/>
      <c r="O44" s="5"/>
      <c r="P44" s="5"/>
      <c r="Q44" s="5"/>
    </row>
    <row r="45" spans="2:19" x14ac:dyDescent="0.25">
      <c r="B45" s="6" t="s">
        <v>81</v>
      </c>
      <c r="C45" s="6">
        <v>1.3912033333333754E-3</v>
      </c>
      <c r="D45" s="6">
        <v>3.1116333333323194E-4</v>
      </c>
      <c r="E45" s="6">
        <v>1.6220439999998774E-2</v>
      </c>
      <c r="F45" s="6">
        <v>5.4177599999999798E-3</v>
      </c>
      <c r="G45" s="6">
        <v>0.34024254333333204</v>
      </c>
      <c r="H45" s="6">
        <v>0.73135050333333318</v>
      </c>
      <c r="I45" s="6">
        <v>1.494349809411764</v>
      </c>
      <c r="L45" s="6" t="s">
        <v>79</v>
      </c>
      <c r="M45" s="6">
        <v>12</v>
      </c>
      <c r="N45" s="6">
        <v>12</v>
      </c>
      <c r="O45" s="6">
        <v>12</v>
      </c>
      <c r="P45" s="6">
        <v>12</v>
      </c>
      <c r="Q45" s="6">
        <v>12</v>
      </c>
      <c r="R45">
        <v>12</v>
      </c>
    </row>
    <row r="46" spans="2:19" x14ac:dyDescent="0.25">
      <c r="B46" s="6"/>
      <c r="C46" s="6"/>
      <c r="D46" s="6"/>
      <c r="E46" s="6"/>
      <c r="F46" s="6"/>
      <c r="G46" s="6"/>
      <c r="H46" s="6"/>
      <c r="I46" s="6"/>
      <c r="L46" s="6" t="s">
        <v>80</v>
      </c>
      <c r="M46" s="6">
        <v>2.0914999999999999</v>
      </c>
      <c r="N46" s="6">
        <v>2.1050000000000066</v>
      </c>
      <c r="O46" s="6">
        <v>2.1124000000000054</v>
      </c>
      <c r="P46" s="6">
        <v>1.898499999999999</v>
      </c>
      <c r="Q46" s="6">
        <v>19.744299999999996</v>
      </c>
      <c r="R46">
        <v>18.203099999999999</v>
      </c>
    </row>
    <row r="47" spans="2:19" ht="15.75" thickBot="1" x14ac:dyDescent="0.3">
      <c r="B47" s="5" t="s">
        <v>63</v>
      </c>
      <c r="C47" s="5"/>
      <c r="D47" s="5"/>
      <c r="E47" s="5"/>
      <c r="F47" s="5"/>
      <c r="G47" s="5"/>
      <c r="H47" s="5"/>
      <c r="I47" s="5"/>
      <c r="L47" s="6" t="s">
        <v>1</v>
      </c>
      <c r="M47" s="6">
        <v>0.17429166666666665</v>
      </c>
      <c r="N47" s="6">
        <v>0.17541666666666722</v>
      </c>
      <c r="O47" s="6">
        <v>0.17603333333333379</v>
      </c>
      <c r="P47" s="6">
        <v>0.15820833333333326</v>
      </c>
      <c r="Q47" s="6">
        <v>1.6453583333333326</v>
      </c>
      <c r="R47">
        <v>1.5169250000000003</v>
      </c>
    </row>
    <row r="48" spans="2:19" x14ac:dyDescent="0.25">
      <c r="B48" s="6" t="s">
        <v>79</v>
      </c>
      <c r="C48" s="6">
        <v>3</v>
      </c>
      <c r="D48" s="6">
        <v>3</v>
      </c>
      <c r="E48" s="6">
        <v>3</v>
      </c>
      <c r="F48" s="6">
        <v>3</v>
      </c>
      <c r="G48" s="6">
        <v>3</v>
      </c>
      <c r="H48" s="6">
        <v>3</v>
      </c>
      <c r="I48" s="6">
        <v>18</v>
      </c>
      <c r="L48" s="6" t="s">
        <v>81</v>
      </c>
      <c r="M48" s="6">
        <v>2.6784626515152028E-3</v>
      </c>
      <c r="N48" s="6">
        <v>1.1140396969696951E-3</v>
      </c>
      <c r="O48" s="6">
        <v>8.6177151515155379E-4</v>
      </c>
      <c r="P48" s="6">
        <v>7.963426515150998E-4</v>
      </c>
      <c r="Q48" s="6">
        <v>5.7060615378788461E-2</v>
      </c>
      <c r="R48">
        <v>7.1798629318181581E-2</v>
      </c>
    </row>
    <row r="49" spans="2:18" x14ac:dyDescent="0.25">
      <c r="B49" s="6" t="s">
        <v>80</v>
      </c>
      <c r="C49" s="6">
        <v>0.62330000000000219</v>
      </c>
      <c r="D49" s="6">
        <v>0.45620000000000505</v>
      </c>
      <c r="E49" s="6">
        <v>0.43400000000000172</v>
      </c>
      <c r="F49" s="6">
        <v>0.41029999999999767</v>
      </c>
      <c r="G49" s="6">
        <v>4.3674999999999997</v>
      </c>
      <c r="H49" s="6">
        <v>4.2327999999999983</v>
      </c>
      <c r="I49" s="6">
        <v>10.524100000000004</v>
      </c>
      <c r="L49" s="6"/>
      <c r="M49" s="6"/>
      <c r="N49" s="6"/>
      <c r="O49" s="6"/>
      <c r="P49" s="6"/>
      <c r="Q49" s="6"/>
    </row>
    <row r="50" spans="2:18" x14ac:dyDescent="0.25">
      <c r="B50" s="6" t="s">
        <v>1</v>
      </c>
      <c r="C50" s="6">
        <v>0.2077666666666674</v>
      </c>
      <c r="D50" s="6">
        <v>0.15206666666666835</v>
      </c>
      <c r="E50" s="6">
        <v>0.14466666666666725</v>
      </c>
      <c r="F50" s="6">
        <v>0.1367666666666659</v>
      </c>
      <c r="G50" s="6">
        <v>1.4558333333333333</v>
      </c>
      <c r="H50" s="6">
        <v>1.4109333333333327</v>
      </c>
      <c r="I50" s="6">
        <v>0.58467222222222248</v>
      </c>
    </row>
    <row r="51" spans="2:18" ht="15.75" thickBot="1" x14ac:dyDescent="0.3">
      <c r="B51" s="6" t="s">
        <v>81</v>
      </c>
      <c r="C51" s="6">
        <v>8.6967633333336486E-3</v>
      </c>
      <c r="D51" s="6">
        <v>3.0132033333336791E-3</v>
      </c>
      <c r="E51" s="6">
        <v>9.3184333333339725E-4</v>
      </c>
      <c r="F51" s="6">
        <v>3.3002333333325209E-4</v>
      </c>
      <c r="G51" s="6">
        <v>8.6308133333334418E-3</v>
      </c>
      <c r="H51" s="6">
        <v>4.3164093333333486E-2</v>
      </c>
      <c r="I51" s="6">
        <v>0.3896888068300649</v>
      </c>
      <c r="L51" t="s">
        <v>85</v>
      </c>
    </row>
    <row r="52" spans="2:18" x14ac:dyDescent="0.25">
      <c r="B52" s="6"/>
      <c r="C52" s="6"/>
      <c r="D52" s="6"/>
      <c r="E52" s="6"/>
      <c r="F52" s="6"/>
      <c r="G52" s="6"/>
      <c r="H52" s="6"/>
      <c r="I52" s="6"/>
      <c r="L52" s="7" t="s">
        <v>86</v>
      </c>
      <c r="M52" s="7" t="s">
        <v>87</v>
      </c>
      <c r="N52" s="7" t="s">
        <v>88</v>
      </c>
      <c r="O52" s="7" t="s">
        <v>89</v>
      </c>
      <c r="P52" s="7" t="s">
        <v>90</v>
      </c>
      <c r="Q52" s="7" t="s">
        <v>91</v>
      </c>
      <c r="R52" s="7" t="s">
        <v>92</v>
      </c>
    </row>
    <row r="53" spans="2:18" ht="15.75" thickBot="1" x14ac:dyDescent="0.3">
      <c r="B53" s="5" t="s">
        <v>76</v>
      </c>
      <c r="C53" s="5"/>
      <c r="D53" s="5"/>
      <c r="E53" s="5"/>
      <c r="F53" s="5"/>
      <c r="G53" s="5"/>
      <c r="H53" s="5"/>
      <c r="L53" s="6" t="s">
        <v>12</v>
      </c>
      <c r="M53" s="6">
        <v>0.36883980111110759</v>
      </c>
      <c r="N53" s="6">
        <v>3</v>
      </c>
      <c r="O53" s="6">
        <v>0.1229466003703692</v>
      </c>
      <c r="P53" s="6">
        <v>21.090134577969213</v>
      </c>
      <c r="Q53" s="8">
        <v>7.4095366573303019E-9</v>
      </c>
      <c r="R53" s="6">
        <v>2.7980606354356103</v>
      </c>
    </row>
    <row r="54" spans="2:18" x14ac:dyDescent="0.25">
      <c r="B54" s="6" t="s">
        <v>79</v>
      </c>
      <c r="C54" s="6">
        <v>15</v>
      </c>
      <c r="D54" s="6">
        <v>15</v>
      </c>
      <c r="E54" s="6">
        <v>15</v>
      </c>
      <c r="F54" s="6">
        <v>15</v>
      </c>
      <c r="G54" s="6">
        <v>15</v>
      </c>
      <c r="H54" s="6">
        <v>15</v>
      </c>
      <c r="L54" s="6" t="s">
        <v>93</v>
      </c>
      <c r="M54" s="6">
        <v>31.918158737777752</v>
      </c>
      <c r="N54" s="6">
        <v>5</v>
      </c>
      <c r="O54" s="6">
        <v>6.3836317475555502</v>
      </c>
      <c r="P54" s="6">
        <v>1095.0416867694889</v>
      </c>
      <c r="Q54" s="6">
        <v>3.2466855057055354E-48</v>
      </c>
      <c r="R54" s="6">
        <v>2.4085141194993356</v>
      </c>
    </row>
    <row r="55" spans="2:18" x14ac:dyDescent="0.25">
      <c r="B55" s="6" t="s">
        <v>80</v>
      </c>
      <c r="C55" s="6">
        <v>2.5532999999999948</v>
      </c>
      <c r="D55" s="6">
        <v>2.6254000000000079</v>
      </c>
      <c r="E55" s="6">
        <v>2.3554000000000075</v>
      </c>
      <c r="F55" s="6">
        <v>2.501799999999998</v>
      </c>
      <c r="G55" s="6">
        <v>28.888399999999994</v>
      </c>
      <c r="H55" s="6">
        <v>23.720300000000002</v>
      </c>
      <c r="L55" s="6" t="s">
        <v>94</v>
      </c>
      <c r="M55" s="6">
        <v>0.82874889222222714</v>
      </c>
      <c r="N55" s="6">
        <v>15</v>
      </c>
      <c r="O55" s="6">
        <v>5.5249926148148477E-2</v>
      </c>
      <c r="P55" s="6">
        <v>9.4775160466180566</v>
      </c>
      <c r="Q55" s="6">
        <v>9.3650280943436038E-10</v>
      </c>
      <c r="R55" s="6">
        <v>1.8801745839905264</v>
      </c>
    </row>
    <row r="56" spans="2:18" x14ac:dyDescent="0.25">
      <c r="B56" s="6" t="s">
        <v>1</v>
      </c>
      <c r="C56" s="6">
        <v>0.17021999999999965</v>
      </c>
      <c r="D56" s="6">
        <v>0.17502666666666719</v>
      </c>
      <c r="E56" s="6">
        <v>0.15702666666666718</v>
      </c>
      <c r="F56" s="6">
        <v>0.16678666666666653</v>
      </c>
      <c r="G56" s="6">
        <v>1.9258933333333332</v>
      </c>
      <c r="H56" s="6">
        <v>1.5813533333333338</v>
      </c>
      <c r="L56" s="6" t="s">
        <v>95</v>
      </c>
      <c r="M56" s="6">
        <v>0.27981977999999919</v>
      </c>
      <c r="N56" s="6">
        <v>48</v>
      </c>
      <c r="O56" s="6">
        <v>5.8295787499999833E-3</v>
      </c>
      <c r="P56" s="6"/>
      <c r="Q56" s="6"/>
      <c r="R56" s="6"/>
    </row>
    <row r="57" spans="2:18" x14ac:dyDescent="0.25">
      <c r="B57" s="6" t="s">
        <v>81</v>
      </c>
      <c r="C57" s="6">
        <v>2.3743002857143408E-3</v>
      </c>
      <c r="D57" s="6">
        <v>9.204206666666516E-4</v>
      </c>
      <c r="E57" s="6">
        <v>4.5425406666665114E-3</v>
      </c>
      <c r="F57" s="6">
        <v>1.7150398095237631E-3</v>
      </c>
      <c r="G57" s="6">
        <v>0.43072464495237994</v>
      </c>
      <c r="H57" s="6">
        <v>0.17868189552380795</v>
      </c>
      <c r="L57" s="6"/>
      <c r="M57" s="6"/>
      <c r="N57" s="6"/>
      <c r="O57" s="6"/>
      <c r="P57" s="6"/>
      <c r="Q57" s="6"/>
      <c r="R57" s="6"/>
    </row>
    <row r="58" spans="2:18" ht="15.75" thickBot="1" x14ac:dyDescent="0.3">
      <c r="B58" s="6"/>
      <c r="C58" s="6"/>
      <c r="D58" s="6"/>
      <c r="E58" s="6"/>
      <c r="F58" s="6"/>
      <c r="G58" s="6"/>
      <c r="H58" s="6"/>
      <c r="L58" s="9" t="s">
        <v>76</v>
      </c>
      <c r="M58" s="9">
        <v>33.395567211111086</v>
      </c>
      <c r="N58" s="9">
        <v>71</v>
      </c>
      <c r="O58" s="9"/>
      <c r="P58" s="9"/>
      <c r="Q58" s="9"/>
      <c r="R58" s="9"/>
    </row>
    <row r="60" spans="2:18" ht="15.75" thickBot="1" x14ac:dyDescent="0.3">
      <c r="B60" t="s">
        <v>85</v>
      </c>
    </row>
    <row r="61" spans="2:18" x14ac:dyDescent="0.25">
      <c r="B61" s="7" t="s">
        <v>86</v>
      </c>
      <c r="C61" s="7" t="s">
        <v>87</v>
      </c>
      <c r="D61" s="7" t="s">
        <v>88</v>
      </c>
      <c r="E61" s="7" t="s">
        <v>89</v>
      </c>
      <c r="F61" s="7" t="s">
        <v>90</v>
      </c>
      <c r="G61" s="7" t="s">
        <v>91</v>
      </c>
      <c r="H61" s="7" t="s">
        <v>92</v>
      </c>
    </row>
    <row r="62" spans="2:18" x14ac:dyDescent="0.25">
      <c r="B62" s="6" t="s">
        <v>12</v>
      </c>
      <c r="C62" s="6">
        <v>1.4583238548888815</v>
      </c>
      <c r="D62" s="6">
        <v>4</v>
      </c>
      <c r="E62" s="6">
        <v>0.36458096372222037</v>
      </c>
      <c r="F62" s="6">
        <v>8.8573401262120779</v>
      </c>
      <c r="G62" s="8">
        <v>1.0919932751252101E-5</v>
      </c>
      <c r="H62" s="6">
        <v>2.5252151019828779</v>
      </c>
    </row>
    <row r="63" spans="2:18" x14ac:dyDescent="0.25">
      <c r="B63" s="6" t="s">
        <v>93</v>
      </c>
      <c r="C63" s="6">
        <v>51.223574238222199</v>
      </c>
      <c r="D63" s="6">
        <v>5</v>
      </c>
      <c r="E63" s="6">
        <v>10.24471484764444</v>
      </c>
      <c r="F63" s="6">
        <v>248.89100894137363</v>
      </c>
      <c r="G63" s="6">
        <v>9.3455745157983828E-39</v>
      </c>
      <c r="H63" s="6">
        <v>2.3682702357010696</v>
      </c>
    </row>
    <row r="64" spans="2:18" x14ac:dyDescent="0.25">
      <c r="B64" s="6" t="s">
        <v>94</v>
      </c>
      <c r="C64" s="6">
        <v>4.737412925111121</v>
      </c>
      <c r="D64" s="6">
        <v>20</v>
      </c>
      <c r="E64" s="6">
        <v>0.23687064625555604</v>
      </c>
      <c r="F64" s="6">
        <v>5.7546720442586086</v>
      </c>
      <c r="G64" s="6">
        <v>6.3401920338962444E-8</v>
      </c>
      <c r="H64" s="6">
        <v>1.7479841331228561</v>
      </c>
    </row>
    <row r="65" spans="2:8" x14ac:dyDescent="0.25">
      <c r="B65" s="6" t="s">
        <v>95</v>
      </c>
      <c r="C65" s="6">
        <v>2.4696870066666619</v>
      </c>
      <c r="D65" s="6">
        <v>60</v>
      </c>
      <c r="E65" s="6">
        <v>4.1161450111111032E-2</v>
      </c>
      <c r="F65" s="6"/>
      <c r="G65" s="6"/>
      <c r="H65" s="6"/>
    </row>
    <row r="66" spans="2:8" x14ac:dyDescent="0.25">
      <c r="B66" s="6"/>
      <c r="C66" s="6"/>
      <c r="D66" s="6"/>
      <c r="E66" s="6"/>
      <c r="F66" s="6"/>
      <c r="G66" s="6"/>
      <c r="H66" s="6"/>
    </row>
    <row r="67" spans="2:8" ht="15.75" thickBot="1" x14ac:dyDescent="0.3">
      <c r="B67" s="9" t="s">
        <v>76</v>
      </c>
      <c r="C67" s="9">
        <v>59.888998024888863</v>
      </c>
      <c r="D67" s="9">
        <v>89</v>
      </c>
      <c r="E67" s="9"/>
      <c r="F67" s="9"/>
      <c r="G67" s="9"/>
      <c r="H67" s="9"/>
    </row>
  </sheetData>
  <mergeCells count="9">
    <mergeCell ref="B13:B15"/>
    <mergeCell ref="L13:L15"/>
    <mergeCell ref="B16:B18"/>
    <mergeCell ref="B4:B6"/>
    <mergeCell ref="L4:L6"/>
    <mergeCell ref="B7:B9"/>
    <mergeCell ref="L7:L9"/>
    <mergeCell ref="B10:B12"/>
    <mergeCell ref="L10: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workbookViewId="0">
      <selection activeCell="W5" sqref="W5"/>
    </sheetView>
  </sheetViews>
  <sheetFormatPr defaultRowHeight="15" x14ac:dyDescent="0.25"/>
  <sheetData>
    <row r="2" spans="2:18" x14ac:dyDescent="0.25">
      <c r="B2" t="s">
        <v>98</v>
      </c>
      <c r="F2" t="s">
        <v>71</v>
      </c>
      <c r="G2" t="s">
        <v>72</v>
      </c>
      <c r="L2" t="s">
        <v>98</v>
      </c>
      <c r="P2" t="s">
        <v>71</v>
      </c>
      <c r="Q2" t="s">
        <v>72</v>
      </c>
    </row>
    <row r="3" spans="2:18" x14ac:dyDescent="0.25">
      <c r="B3" t="s">
        <v>73</v>
      </c>
      <c r="C3">
        <v>0</v>
      </c>
      <c r="D3">
        <v>24</v>
      </c>
      <c r="E3">
        <v>48</v>
      </c>
      <c r="F3">
        <v>96</v>
      </c>
      <c r="G3">
        <v>96</v>
      </c>
      <c r="H3">
        <v>144</v>
      </c>
      <c r="L3" t="s">
        <v>73</v>
      </c>
      <c r="M3">
        <v>0</v>
      </c>
      <c r="N3">
        <v>24</v>
      </c>
      <c r="O3">
        <v>48</v>
      </c>
      <c r="P3">
        <v>96</v>
      </c>
      <c r="Q3">
        <v>96</v>
      </c>
      <c r="R3">
        <v>144</v>
      </c>
    </row>
    <row r="4" spans="2:18" x14ac:dyDescent="0.25">
      <c r="B4" s="27" t="s">
        <v>59</v>
      </c>
      <c r="C4">
        <v>33.262</v>
      </c>
      <c r="D4">
        <v>33.510300000000001</v>
      </c>
      <c r="E4">
        <v>33.045499999999997</v>
      </c>
      <c r="F4">
        <v>33.242699999999999</v>
      </c>
      <c r="G4">
        <v>43.692300000000003</v>
      </c>
      <c r="H4">
        <v>43.736800000000002</v>
      </c>
      <c r="L4" s="27" t="s">
        <v>59</v>
      </c>
      <c r="M4">
        <v>33.262</v>
      </c>
      <c r="N4">
        <v>33.510300000000001</v>
      </c>
      <c r="O4">
        <v>33.045499999999997</v>
      </c>
      <c r="P4">
        <v>33.242699999999999</v>
      </c>
      <c r="Q4">
        <v>43.692300000000003</v>
      </c>
      <c r="R4">
        <v>43.736800000000002</v>
      </c>
    </row>
    <row r="5" spans="2:18" x14ac:dyDescent="0.25">
      <c r="B5" s="27"/>
      <c r="C5">
        <v>33.791699999999999</v>
      </c>
      <c r="D5">
        <v>33.272300000000008</v>
      </c>
      <c r="E5">
        <v>33.289700000000003</v>
      </c>
      <c r="F5">
        <v>33.315399999999997</v>
      </c>
      <c r="G5">
        <v>43.348100000000002</v>
      </c>
      <c r="H5">
        <v>43.802400000000006</v>
      </c>
      <c r="L5" s="27"/>
      <c r="M5">
        <v>33.791699999999999</v>
      </c>
      <c r="N5">
        <v>33.272300000000008</v>
      </c>
      <c r="O5">
        <v>33.289700000000003</v>
      </c>
      <c r="P5">
        <v>33.315399999999997</v>
      </c>
      <c r="Q5">
        <v>43.348100000000002</v>
      </c>
      <c r="R5">
        <v>43.802400000000006</v>
      </c>
    </row>
    <row r="6" spans="2:18" x14ac:dyDescent="0.25">
      <c r="B6" s="27"/>
      <c r="C6">
        <v>33.672200000000004</v>
      </c>
      <c r="D6">
        <v>33.613300000000002</v>
      </c>
      <c r="E6">
        <v>33.577800000000003</v>
      </c>
      <c r="F6">
        <v>33.506500000000003</v>
      </c>
      <c r="G6">
        <v>43.625299999999996</v>
      </c>
      <c r="H6">
        <v>43.623000000000005</v>
      </c>
      <c r="L6" s="27"/>
      <c r="M6">
        <v>33.672200000000004</v>
      </c>
      <c r="N6">
        <v>33.613300000000002</v>
      </c>
      <c r="O6">
        <v>33.577800000000003</v>
      </c>
      <c r="P6">
        <v>33.506500000000003</v>
      </c>
      <c r="Q6">
        <v>43.625299999999996</v>
      </c>
      <c r="R6">
        <v>43.623000000000005</v>
      </c>
    </row>
    <row r="7" spans="2:18" x14ac:dyDescent="0.25">
      <c r="B7" s="27" t="s">
        <v>60</v>
      </c>
      <c r="C7">
        <v>33.2166</v>
      </c>
      <c r="D7">
        <v>33.1967</v>
      </c>
      <c r="E7">
        <v>33.831299999999999</v>
      </c>
      <c r="F7">
        <v>33.658300000000004</v>
      </c>
      <c r="G7">
        <v>43.667500000000004</v>
      </c>
      <c r="H7">
        <v>43.936</v>
      </c>
      <c r="L7" s="27" t="s">
        <v>60</v>
      </c>
      <c r="M7">
        <v>33.2166</v>
      </c>
      <c r="N7">
        <v>33.1967</v>
      </c>
      <c r="O7">
        <v>33.831299999999999</v>
      </c>
      <c r="P7">
        <v>33.658300000000004</v>
      </c>
      <c r="Q7">
        <v>43.667500000000004</v>
      </c>
      <c r="R7">
        <v>43.936</v>
      </c>
    </row>
    <row r="8" spans="2:18" x14ac:dyDescent="0.25">
      <c r="B8" s="27"/>
      <c r="C8">
        <v>33.755200000000002</v>
      </c>
      <c r="D8">
        <v>33.585599999999999</v>
      </c>
      <c r="E8">
        <v>33.420999999999999</v>
      </c>
      <c r="F8">
        <v>33.443300000000008</v>
      </c>
      <c r="G8">
        <v>43.566300000000005</v>
      </c>
      <c r="H8">
        <v>43.9437</v>
      </c>
      <c r="L8" s="27"/>
      <c r="M8">
        <v>33.755200000000002</v>
      </c>
      <c r="N8">
        <v>33.585599999999999</v>
      </c>
      <c r="O8">
        <v>33.420999999999999</v>
      </c>
      <c r="P8">
        <v>33.443300000000008</v>
      </c>
      <c r="Q8">
        <v>43.566300000000005</v>
      </c>
      <c r="R8">
        <v>43.9437</v>
      </c>
    </row>
    <row r="9" spans="2:18" x14ac:dyDescent="0.25">
      <c r="B9" s="27"/>
      <c r="C9">
        <v>34.652200000000008</v>
      </c>
      <c r="D9">
        <v>33.675300000000007</v>
      </c>
      <c r="E9">
        <v>33.572499999999998</v>
      </c>
      <c r="F9">
        <v>33.362899999999996</v>
      </c>
      <c r="G9">
        <v>44.127600000000001</v>
      </c>
      <c r="H9">
        <v>44.443799999999996</v>
      </c>
      <c r="L9" s="27"/>
      <c r="M9">
        <v>34.652200000000008</v>
      </c>
      <c r="N9">
        <v>33.675300000000007</v>
      </c>
      <c r="O9">
        <v>33.572499999999998</v>
      </c>
      <c r="P9">
        <v>33.362899999999996</v>
      </c>
      <c r="Q9">
        <v>44.127600000000001</v>
      </c>
      <c r="R9">
        <v>44.443799999999996</v>
      </c>
    </row>
    <row r="10" spans="2:18" x14ac:dyDescent="0.25">
      <c r="B10" s="27" t="s">
        <v>61</v>
      </c>
      <c r="C10">
        <v>33.490600000000001</v>
      </c>
      <c r="D10">
        <v>33.081699999999998</v>
      </c>
      <c r="E10">
        <v>33.2074</v>
      </c>
      <c r="F10">
        <v>33.064</v>
      </c>
      <c r="G10">
        <v>43.6021</v>
      </c>
      <c r="H10">
        <v>44.095800000000004</v>
      </c>
      <c r="L10" s="27" t="s">
        <v>61</v>
      </c>
      <c r="M10">
        <v>33.490600000000001</v>
      </c>
      <c r="N10">
        <v>33.081699999999998</v>
      </c>
      <c r="O10">
        <v>33.2074</v>
      </c>
      <c r="P10">
        <v>33.064</v>
      </c>
      <c r="Q10">
        <v>43.6021</v>
      </c>
      <c r="R10">
        <v>44.095800000000004</v>
      </c>
    </row>
    <row r="11" spans="2:18" x14ac:dyDescent="0.25">
      <c r="B11" s="27"/>
      <c r="C11">
        <v>33.511600000000001</v>
      </c>
      <c r="D11">
        <v>33.200199999999995</v>
      </c>
      <c r="E11">
        <v>33.2913</v>
      </c>
      <c r="F11">
        <v>33.483499999999999</v>
      </c>
      <c r="G11">
        <v>43.574600000000004</v>
      </c>
      <c r="H11">
        <v>44.420500000000004</v>
      </c>
      <c r="L11" s="27"/>
      <c r="M11">
        <v>33.511600000000001</v>
      </c>
      <c r="N11">
        <v>33.200199999999995</v>
      </c>
      <c r="O11">
        <v>33.2913</v>
      </c>
      <c r="P11">
        <v>33.483499999999999</v>
      </c>
      <c r="Q11">
        <v>43.574600000000004</v>
      </c>
      <c r="R11">
        <v>44.420500000000004</v>
      </c>
    </row>
    <row r="12" spans="2:18" x14ac:dyDescent="0.25">
      <c r="B12" s="27"/>
      <c r="C12">
        <v>33.206400000000002</v>
      </c>
      <c r="D12">
        <v>33.629400000000004</v>
      </c>
      <c r="E12">
        <v>33.424600000000005</v>
      </c>
      <c r="F12">
        <v>33.622900000000001</v>
      </c>
      <c r="G12">
        <v>43.685100000000006</v>
      </c>
      <c r="H12">
        <v>43.733499999999999</v>
      </c>
      <c r="L12" s="27"/>
      <c r="M12">
        <v>33.206400000000002</v>
      </c>
      <c r="N12">
        <v>33.629400000000004</v>
      </c>
      <c r="O12">
        <v>33.424600000000005</v>
      </c>
      <c r="P12">
        <v>33.622900000000001</v>
      </c>
      <c r="Q12">
        <v>43.685100000000006</v>
      </c>
      <c r="R12">
        <v>43.733499999999999</v>
      </c>
    </row>
    <row r="13" spans="2:18" ht="15" customHeight="1" x14ac:dyDescent="0.25">
      <c r="B13" s="27" t="s">
        <v>62</v>
      </c>
      <c r="C13">
        <v>33.406700000000001</v>
      </c>
      <c r="D13">
        <v>33.8386</v>
      </c>
      <c r="E13">
        <v>32.989800000000002</v>
      </c>
      <c r="F13">
        <v>33.436599999999999</v>
      </c>
      <c r="G13">
        <v>42.903100000000002</v>
      </c>
      <c r="H13">
        <v>44.439900000000002</v>
      </c>
      <c r="L13" s="27" t="s">
        <v>63</v>
      </c>
      <c r="M13">
        <v>33.257599999999996</v>
      </c>
      <c r="N13">
        <v>33.542699999999996</v>
      </c>
      <c r="O13">
        <v>33.487700000000004</v>
      </c>
      <c r="P13">
        <v>33.262100000000004</v>
      </c>
      <c r="Q13">
        <v>43.222799999999999</v>
      </c>
      <c r="R13">
        <v>43.666399999999996</v>
      </c>
    </row>
    <row r="14" spans="2:18" x14ac:dyDescent="0.25">
      <c r="B14" s="27"/>
      <c r="C14">
        <v>33.308700000000002</v>
      </c>
      <c r="D14">
        <v>33.4193</v>
      </c>
      <c r="E14">
        <v>33.5471</v>
      </c>
      <c r="F14">
        <v>33.592199999999998</v>
      </c>
      <c r="G14">
        <v>42.202500000000001</v>
      </c>
      <c r="H14">
        <v>42.872199999999992</v>
      </c>
      <c r="L14" s="27"/>
      <c r="M14">
        <v>33.025700000000001</v>
      </c>
      <c r="N14">
        <v>32.900399999999998</v>
      </c>
      <c r="O14">
        <v>33.089100000000002</v>
      </c>
      <c r="P14">
        <v>33.306000000000004</v>
      </c>
      <c r="Q14">
        <v>43.421900000000001</v>
      </c>
      <c r="R14">
        <v>43.354599999999998</v>
      </c>
    </row>
    <row r="15" spans="2:18" x14ac:dyDescent="0.25">
      <c r="B15" s="27"/>
      <c r="C15">
        <v>33.452500000000001</v>
      </c>
      <c r="D15">
        <v>33.933299999999996</v>
      </c>
      <c r="E15">
        <v>33.558099999999996</v>
      </c>
      <c r="F15">
        <v>33.542800000000007</v>
      </c>
      <c r="G15">
        <v>42.607599999999991</v>
      </c>
      <c r="H15">
        <v>44.132999999999996</v>
      </c>
      <c r="L15" s="27"/>
      <c r="M15">
        <v>33.471600000000002</v>
      </c>
      <c r="N15">
        <v>33.248999999999995</v>
      </c>
      <c r="O15">
        <v>33.656400000000005</v>
      </c>
      <c r="P15">
        <v>32.9375</v>
      </c>
      <c r="Q15">
        <v>43.5685</v>
      </c>
      <c r="R15">
        <v>43.4253</v>
      </c>
    </row>
    <row r="16" spans="2:18" x14ac:dyDescent="0.25">
      <c r="B16" s="27" t="s">
        <v>63</v>
      </c>
      <c r="C16">
        <v>33.257599999999996</v>
      </c>
      <c r="D16">
        <v>33.542699999999996</v>
      </c>
      <c r="E16">
        <v>33.487700000000004</v>
      </c>
      <c r="F16">
        <v>33.262100000000004</v>
      </c>
      <c r="G16">
        <v>43.222799999999999</v>
      </c>
      <c r="H16">
        <v>43.666399999999996</v>
      </c>
    </row>
    <row r="17" spans="2:19" x14ac:dyDescent="0.25">
      <c r="B17" s="27"/>
      <c r="C17">
        <v>33.025700000000001</v>
      </c>
      <c r="D17">
        <v>32.900399999999998</v>
      </c>
      <c r="E17">
        <v>33.089100000000002</v>
      </c>
      <c r="F17">
        <v>33.306000000000004</v>
      </c>
      <c r="G17">
        <v>43.421900000000001</v>
      </c>
      <c r="H17">
        <v>43.354599999999998</v>
      </c>
      <c r="L17" t="s">
        <v>74</v>
      </c>
    </row>
    <row r="18" spans="2:19" x14ac:dyDescent="0.25">
      <c r="B18" s="27"/>
      <c r="C18">
        <v>33.471600000000002</v>
      </c>
      <c r="D18">
        <v>33.248999999999995</v>
      </c>
      <c r="E18">
        <v>33.656400000000005</v>
      </c>
      <c r="F18">
        <v>32.9375</v>
      </c>
      <c r="G18">
        <v>43.5685</v>
      </c>
      <c r="H18">
        <v>43.4253</v>
      </c>
    </row>
    <row r="19" spans="2:19" x14ac:dyDescent="0.25">
      <c r="L19" t="s">
        <v>75</v>
      </c>
      <c r="M19">
        <v>0</v>
      </c>
      <c r="N19">
        <v>24</v>
      </c>
      <c r="O19">
        <v>48</v>
      </c>
      <c r="P19">
        <v>96</v>
      </c>
      <c r="Q19">
        <v>96</v>
      </c>
      <c r="R19">
        <v>144</v>
      </c>
      <c r="S19" t="s">
        <v>76</v>
      </c>
    </row>
    <row r="20" spans="2:19" ht="15.75" thickBot="1" x14ac:dyDescent="0.3">
      <c r="B20" t="s">
        <v>74</v>
      </c>
      <c r="L20" s="5" t="s">
        <v>59</v>
      </c>
      <c r="M20" s="5"/>
      <c r="N20" s="5"/>
      <c r="O20" s="5"/>
      <c r="P20" s="5"/>
      <c r="Q20" s="5"/>
      <c r="R20" s="5"/>
      <c r="S20" s="5"/>
    </row>
    <row r="21" spans="2:19" x14ac:dyDescent="0.25">
      <c r="L21" s="6" t="s">
        <v>79</v>
      </c>
      <c r="M21" s="6">
        <v>3</v>
      </c>
      <c r="N21" s="6">
        <v>3</v>
      </c>
      <c r="O21" s="6">
        <v>3</v>
      </c>
      <c r="P21" s="6">
        <v>3</v>
      </c>
      <c r="Q21" s="6">
        <v>3</v>
      </c>
      <c r="R21" s="6">
        <v>3</v>
      </c>
      <c r="S21" s="6">
        <v>18</v>
      </c>
    </row>
    <row r="22" spans="2:19" x14ac:dyDescent="0.25">
      <c r="B22" t="s">
        <v>75</v>
      </c>
      <c r="C22">
        <v>0</v>
      </c>
      <c r="D22">
        <v>24</v>
      </c>
      <c r="E22">
        <v>48</v>
      </c>
      <c r="F22">
        <v>96</v>
      </c>
      <c r="G22">
        <v>96</v>
      </c>
      <c r="H22">
        <v>144</v>
      </c>
      <c r="I22" t="s">
        <v>76</v>
      </c>
      <c r="L22" s="6" t="s">
        <v>80</v>
      </c>
      <c r="M22" s="6">
        <v>100.7259</v>
      </c>
      <c r="N22" s="6">
        <v>100.39590000000001</v>
      </c>
      <c r="O22" s="6">
        <v>99.913000000000011</v>
      </c>
      <c r="P22" s="6">
        <v>100.0646</v>
      </c>
      <c r="Q22" s="6">
        <v>130.66570000000002</v>
      </c>
      <c r="R22" s="6">
        <v>131.16220000000001</v>
      </c>
      <c r="S22" s="6">
        <v>662.92730000000006</v>
      </c>
    </row>
    <row r="23" spans="2:19" ht="15.75" thickBot="1" x14ac:dyDescent="0.3">
      <c r="B23" s="5" t="s">
        <v>59</v>
      </c>
      <c r="C23" s="5"/>
      <c r="D23" s="5"/>
      <c r="E23" s="5"/>
      <c r="F23" s="5"/>
      <c r="G23" s="5"/>
      <c r="H23" s="5"/>
      <c r="I23" s="5"/>
      <c r="L23" s="6" t="s">
        <v>1</v>
      </c>
      <c r="M23" s="6">
        <v>33.575299999999999</v>
      </c>
      <c r="N23" s="6">
        <v>33.465300000000006</v>
      </c>
      <c r="O23" s="6">
        <v>33.304333333333339</v>
      </c>
      <c r="P23" s="6">
        <v>33.354866666666666</v>
      </c>
      <c r="Q23" s="6">
        <v>43.555233333333341</v>
      </c>
      <c r="R23" s="6">
        <v>43.720733333333335</v>
      </c>
      <c r="S23" s="6">
        <v>36.82929444444445</v>
      </c>
    </row>
    <row r="24" spans="2:19" x14ac:dyDescent="0.25">
      <c r="B24" s="6" t="s">
        <v>79</v>
      </c>
      <c r="C24" s="6">
        <v>3</v>
      </c>
      <c r="D24" s="6">
        <v>3</v>
      </c>
      <c r="E24" s="6">
        <v>3</v>
      </c>
      <c r="F24" s="6">
        <v>3</v>
      </c>
      <c r="G24" s="6">
        <v>3</v>
      </c>
      <c r="H24" s="6">
        <v>3</v>
      </c>
      <c r="I24" s="6">
        <v>18</v>
      </c>
      <c r="L24" s="6" t="s">
        <v>81</v>
      </c>
      <c r="M24" s="6">
        <v>7.7187729999999941E-2</v>
      </c>
      <c r="N24" s="6">
        <v>3.0588999999998766E-2</v>
      </c>
      <c r="O24" s="6">
        <v>7.0996423333335001E-2</v>
      </c>
      <c r="P24" s="6">
        <v>1.8565823333333939E-2</v>
      </c>
      <c r="Q24" s="6">
        <v>3.3300413333332973E-2</v>
      </c>
      <c r="R24" s="6">
        <v>8.2396933333333863E-3</v>
      </c>
      <c r="S24" s="6">
        <v>24.580830759378895</v>
      </c>
    </row>
    <row r="25" spans="2:19" x14ac:dyDescent="0.25">
      <c r="B25" s="6" t="s">
        <v>80</v>
      </c>
      <c r="C25" s="6">
        <v>100.7259</v>
      </c>
      <c r="D25" s="6">
        <v>100.39590000000001</v>
      </c>
      <c r="E25" s="6">
        <v>99.913000000000011</v>
      </c>
      <c r="F25" s="6">
        <v>100.0646</v>
      </c>
      <c r="G25" s="6">
        <v>130.66570000000002</v>
      </c>
      <c r="H25" s="6">
        <v>131.16220000000001</v>
      </c>
      <c r="I25" s="6">
        <v>662.92730000000006</v>
      </c>
      <c r="L25" s="6"/>
      <c r="M25" s="6"/>
      <c r="N25" s="6"/>
      <c r="O25" s="6"/>
      <c r="P25" s="6"/>
      <c r="Q25" s="6"/>
      <c r="R25" s="6"/>
      <c r="S25" s="6"/>
    </row>
    <row r="26" spans="2:19" ht="15.75" thickBot="1" x14ac:dyDescent="0.3">
      <c r="B26" s="6" t="s">
        <v>1</v>
      </c>
      <c r="C26" s="6">
        <v>33.575299999999999</v>
      </c>
      <c r="D26" s="6">
        <v>33.465300000000006</v>
      </c>
      <c r="E26" s="6">
        <v>33.304333333333339</v>
      </c>
      <c r="F26" s="6">
        <v>33.354866666666666</v>
      </c>
      <c r="G26" s="6">
        <v>43.555233333333341</v>
      </c>
      <c r="H26" s="6">
        <v>43.720733333333335</v>
      </c>
      <c r="I26" s="6">
        <v>36.82929444444445</v>
      </c>
      <c r="L26" s="5" t="s">
        <v>60</v>
      </c>
      <c r="M26" s="5"/>
      <c r="N26" s="5"/>
      <c r="O26" s="5"/>
      <c r="P26" s="5"/>
      <c r="Q26" s="5"/>
      <c r="R26" s="5"/>
      <c r="S26" s="5"/>
    </row>
    <row r="27" spans="2:19" x14ac:dyDescent="0.25">
      <c r="B27" s="6" t="s">
        <v>81</v>
      </c>
      <c r="C27" s="6">
        <v>7.7187729999999941E-2</v>
      </c>
      <c r="D27" s="6">
        <v>3.0588999999998766E-2</v>
      </c>
      <c r="E27" s="6">
        <v>7.0996423333335001E-2</v>
      </c>
      <c r="F27" s="6">
        <v>1.8565823333333939E-2</v>
      </c>
      <c r="G27" s="6">
        <v>3.3300413333332973E-2</v>
      </c>
      <c r="H27" s="6">
        <v>8.2396933333333863E-3</v>
      </c>
      <c r="I27" s="6">
        <v>24.580830759378895</v>
      </c>
      <c r="L27" s="6" t="s">
        <v>79</v>
      </c>
      <c r="M27" s="6">
        <v>3</v>
      </c>
      <c r="N27" s="6">
        <v>3</v>
      </c>
      <c r="O27" s="6">
        <v>3</v>
      </c>
      <c r="P27" s="6">
        <v>3</v>
      </c>
      <c r="Q27" s="6">
        <v>3</v>
      </c>
      <c r="R27" s="6">
        <v>3</v>
      </c>
      <c r="S27" s="6">
        <v>18</v>
      </c>
    </row>
    <row r="28" spans="2:19" x14ac:dyDescent="0.25">
      <c r="B28" s="6"/>
      <c r="C28" s="6"/>
      <c r="D28" s="6"/>
      <c r="E28" s="6"/>
      <c r="F28" s="6"/>
      <c r="G28" s="6"/>
      <c r="H28" s="6"/>
      <c r="I28" s="6"/>
      <c r="L28" s="6" t="s">
        <v>80</v>
      </c>
      <c r="M28" s="6">
        <v>101.62400000000001</v>
      </c>
      <c r="N28" s="6">
        <v>100.4576</v>
      </c>
      <c r="O28" s="6">
        <v>100.82479999999998</v>
      </c>
      <c r="P28" s="6">
        <v>100.46450000000002</v>
      </c>
      <c r="Q28" s="6">
        <v>131.3614</v>
      </c>
      <c r="R28" s="6">
        <v>132.3235</v>
      </c>
      <c r="S28" s="6">
        <v>667.05580000000009</v>
      </c>
    </row>
    <row r="29" spans="2:19" ht="15.75" thickBot="1" x14ac:dyDescent="0.3">
      <c r="B29" s="5" t="s">
        <v>60</v>
      </c>
      <c r="C29" s="5"/>
      <c r="D29" s="5"/>
      <c r="E29" s="5"/>
      <c r="F29" s="5"/>
      <c r="G29" s="5"/>
      <c r="H29" s="5"/>
      <c r="I29" s="5"/>
      <c r="L29" s="6" t="s">
        <v>1</v>
      </c>
      <c r="M29" s="6">
        <v>33.87466666666667</v>
      </c>
      <c r="N29" s="6">
        <v>33.485866666666666</v>
      </c>
      <c r="O29" s="6">
        <v>33.608266666666658</v>
      </c>
      <c r="P29" s="6">
        <v>33.488166666666672</v>
      </c>
      <c r="Q29" s="6">
        <v>43.787133333333337</v>
      </c>
      <c r="R29" s="6">
        <v>44.107833333333332</v>
      </c>
      <c r="S29" s="6">
        <v>37.058655555555561</v>
      </c>
    </row>
    <row r="30" spans="2:19" x14ac:dyDescent="0.25">
      <c r="B30" s="6" t="s">
        <v>79</v>
      </c>
      <c r="C30" s="6">
        <v>3</v>
      </c>
      <c r="D30" s="6">
        <v>3</v>
      </c>
      <c r="E30" s="6">
        <v>3</v>
      </c>
      <c r="F30" s="6">
        <v>3</v>
      </c>
      <c r="G30" s="6">
        <v>3</v>
      </c>
      <c r="H30" s="6">
        <v>3</v>
      </c>
      <c r="I30" s="6">
        <v>18</v>
      </c>
      <c r="L30" s="6" t="s">
        <v>81</v>
      </c>
      <c r="M30" s="6">
        <v>0.52594105333333929</v>
      </c>
      <c r="N30" s="6">
        <v>6.4724543333334661E-2</v>
      </c>
      <c r="O30" s="6">
        <v>4.3045963333333256E-2</v>
      </c>
      <c r="P30" s="6">
        <v>2.3325053333334154E-2</v>
      </c>
      <c r="Q30" s="6">
        <v>8.9498523333332025E-2</v>
      </c>
      <c r="R30" s="6">
        <v>8.467002333333204E-2</v>
      </c>
      <c r="S30" s="6">
        <v>25.248288953202383</v>
      </c>
    </row>
    <row r="31" spans="2:19" x14ac:dyDescent="0.25">
      <c r="B31" s="6" t="s">
        <v>80</v>
      </c>
      <c r="C31" s="6">
        <v>101.62400000000001</v>
      </c>
      <c r="D31" s="6">
        <v>100.4576</v>
      </c>
      <c r="E31" s="6">
        <v>100.82479999999998</v>
      </c>
      <c r="F31" s="6">
        <v>100.46450000000002</v>
      </c>
      <c r="G31" s="6">
        <v>131.3614</v>
      </c>
      <c r="H31" s="6">
        <v>132.3235</v>
      </c>
      <c r="I31" s="6">
        <v>667.05580000000009</v>
      </c>
      <c r="L31" s="6"/>
      <c r="M31" s="6"/>
      <c r="N31" s="6"/>
      <c r="O31" s="6"/>
      <c r="P31" s="6"/>
      <c r="Q31" s="6"/>
      <c r="R31" s="6"/>
      <c r="S31" s="6"/>
    </row>
    <row r="32" spans="2:19" ht="15.75" thickBot="1" x14ac:dyDescent="0.3">
      <c r="B32" s="6" t="s">
        <v>1</v>
      </c>
      <c r="C32" s="6">
        <v>33.87466666666667</v>
      </c>
      <c r="D32" s="6">
        <v>33.485866666666666</v>
      </c>
      <c r="E32" s="6">
        <v>33.608266666666658</v>
      </c>
      <c r="F32" s="6">
        <v>33.488166666666672</v>
      </c>
      <c r="G32" s="6">
        <v>43.787133333333337</v>
      </c>
      <c r="H32" s="6">
        <v>44.107833333333332</v>
      </c>
      <c r="I32" s="6">
        <v>37.058655555555561</v>
      </c>
      <c r="L32" s="5" t="s">
        <v>61</v>
      </c>
      <c r="M32" s="5"/>
      <c r="N32" s="5"/>
      <c r="O32" s="5"/>
      <c r="P32" s="5"/>
      <c r="Q32" s="5"/>
      <c r="R32" s="5"/>
      <c r="S32" s="5"/>
    </row>
    <row r="33" spans="2:19" x14ac:dyDescent="0.25">
      <c r="B33" s="6" t="s">
        <v>81</v>
      </c>
      <c r="C33" s="6">
        <v>0.52594105333333929</v>
      </c>
      <c r="D33" s="6">
        <v>6.4724543333334661E-2</v>
      </c>
      <c r="E33" s="6">
        <v>4.3045963333333256E-2</v>
      </c>
      <c r="F33" s="6">
        <v>2.3325053333334154E-2</v>
      </c>
      <c r="G33" s="6">
        <v>8.9498523333332025E-2</v>
      </c>
      <c r="H33" s="6">
        <v>8.467002333333204E-2</v>
      </c>
      <c r="I33" s="6">
        <v>25.248288953202383</v>
      </c>
      <c r="L33" s="6" t="s">
        <v>79</v>
      </c>
      <c r="M33" s="6">
        <v>3</v>
      </c>
      <c r="N33" s="6">
        <v>3</v>
      </c>
      <c r="O33" s="6">
        <v>3</v>
      </c>
      <c r="P33" s="6">
        <v>3</v>
      </c>
      <c r="Q33" s="6">
        <v>3</v>
      </c>
      <c r="R33" s="6">
        <v>3</v>
      </c>
      <c r="S33" s="6">
        <v>18</v>
      </c>
    </row>
    <row r="34" spans="2:19" x14ac:dyDescent="0.25">
      <c r="B34" s="6"/>
      <c r="C34" s="6"/>
      <c r="D34" s="6"/>
      <c r="E34" s="6"/>
      <c r="F34" s="6"/>
      <c r="G34" s="6"/>
      <c r="H34" s="6"/>
      <c r="I34" s="6"/>
      <c r="L34" s="6" t="s">
        <v>80</v>
      </c>
      <c r="M34" s="6">
        <v>100.2086</v>
      </c>
      <c r="N34" s="6">
        <v>99.911299999999997</v>
      </c>
      <c r="O34" s="6">
        <v>99.923300000000012</v>
      </c>
      <c r="P34" s="6">
        <v>100.1704</v>
      </c>
      <c r="Q34" s="6">
        <v>130.86180000000002</v>
      </c>
      <c r="R34" s="6">
        <v>132.24979999999999</v>
      </c>
      <c r="S34" s="6">
        <v>663.32520000000011</v>
      </c>
    </row>
    <row r="35" spans="2:19" ht="15.75" thickBot="1" x14ac:dyDescent="0.3">
      <c r="B35" s="5" t="s">
        <v>61</v>
      </c>
      <c r="C35" s="5"/>
      <c r="D35" s="5"/>
      <c r="E35" s="5"/>
      <c r="F35" s="5"/>
      <c r="G35" s="5"/>
      <c r="H35" s="5"/>
      <c r="I35" s="5"/>
      <c r="L35" s="6" t="s">
        <v>1</v>
      </c>
      <c r="M35" s="6">
        <v>33.402866666666668</v>
      </c>
      <c r="N35" s="6">
        <v>33.303766666666668</v>
      </c>
      <c r="O35" s="6">
        <v>33.307766666666673</v>
      </c>
      <c r="P35" s="6">
        <v>33.390133333333331</v>
      </c>
      <c r="Q35" s="6">
        <v>43.620600000000003</v>
      </c>
      <c r="R35" s="6">
        <v>44.083266666666667</v>
      </c>
      <c r="S35" s="6">
        <v>36.851400000000005</v>
      </c>
    </row>
    <row r="36" spans="2:19" x14ac:dyDescent="0.25">
      <c r="B36" s="6" t="s">
        <v>79</v>
      </c>
      <c r="C36" s="6">
        <v>3</v>
      </c>
      <c r="D36" s="6">
        <v>3</v>
      </c>
      <c r="E36" s="6">
        <v>3</v>
      </c>
      <c r="F36" s="6">
        <v>3</v>
      </c>
      <c r="G36" s="6">
        <v>3</v>
      </c>
      <c r="H36" s="6">
        <v>3</v>
      </c>
      <c r="I36" s="6">
        <v>18</v>
      </c>
      <c r="L36" s="6" t="s">
        <v>81</v>
      </c>
      <c r="M36" s="6">
        <v>2.9059613333333116E-2</v>
      </c>
      <c r="N36" s="6">
        <v>8.3038363333335585E-2</v>
      </c>
      <c r="O36" s="6">
        <v>1.1997323333333965E-2</v>
      </c>
      <c r="P36" s="6">
        <v>8.4630303333333573E-2</v>
      </c>
      <c r="Q36" s="6">
        <v>3.3092500000001862E-3</v>
      </c>
      <c r="R36" s="6">
        <v>0.11811006333333499</v>
      </c>
      <c r="S36" s="6">
        <v>26.004326345882017</v>
      </c>
    </row>
    <row r="37" spans="2:19" x14ac:dyDescent="0.25">
      <c r="B37" s="6" t="s">
        <v>80</v>
      </c>
      <c r="C37" s="6">
        <v>100.2086</v>
      </c>
      <c r="D37" s="6">
        <v>99.911299999999997</v>
      </c>
      <c r="E37" s="6">
        <v>99.923300000000012</v>
      </c>
      <c r="F37" s="6">
        <v>100.1704</v>
      </c>
      <c r="G37" s="6">
        <v>130.86180000000002</v>
      </c>
      <c r="H37" s="6">
        <v>132.24979999999999</v>
      </c>
      <c r="I37" s="6">
        <v>663.32520000000011</v>
      </c>
      <c r="L37" s="6"/>
      <c r="M37" s="6"/>
      <c r="N37" s="6"/>
      <c r="O37" s="6"/>
      <c r="P37" s="6"/>
      <c r="Q37" s="6"/>
      <c r="R37" s="6"/>
      <c r="S37" s="6"/>
    </row>
    <row r="38" spans="2:19" ht="15.75" thickBot="1" x14ac:dyDescent="0.3">
      <c r="B38" s="6" t="s">
        <v>1</v>
      </c>
      <c r="C38" s="6">
        <v>33.402866666666668</v>
      </c>
      <c r="D38" s="6">
        <v>33.303766666666668</v>
      </c>
      <c r="E38" s="6">
        <v>33.307766666666673</v>
      </c>
      <c r="F38" s="6">
        <v>33.390133333333331</v>
      </c>
      <c r="G38" s="6">
        <v>43.620600000000003</v>
      </c>
      <c r="H38" s="6">
        <v>44.083266666666667</v>
      </c>
      <c r="I38" s="6">
        <v>36.851400000000005</v>
      </c>
      <c r="L38" s="5" t="s">
        <v>63</v>
      </c>
      <c r="M38" s="5"/>
      <c r="N38" s="5"/>
      <c r="O38" s="5"/>
      <c r="P38" s="5"/>
      <c r="Q38" s="5"/>
      <c r="R38" s="5"/>
      <c r="S38" s="5"/>
    </row>
    <row r="39" spans="2:19" x14ac:dyDescent="0.25">
      <c r="B39" s="6" t="s">
        <v>81</v>
      </c>
      <c r="C39" s="6">
        <v>2.9059613333333116E-2</v>
      </c>
      <c r="D39" s="6">
        <v>8.3038363333335585E-2</v>
      </c>
      <c r="E39" s="6">
        <v>1.1997323333333965E-2</v>
      </c>
      <c r="F39" s="6">
        <v>8.4630303333333573E-2</v>
      </c>
      <c r="G39" s="6">
        <v>3.3092500000001862E-3</v>
      </c>
      <c r="H39" s="6">
        <v>0.11811006333333499</v>
      </c>
      <c r="I39" s="6">
        <v>26.004326345882017</v>
      </c>
      <c r="L39" s="6" t="s">
        <v>79</v>
      </c>
      <c r="M39" s="6">
        <v>3</v>
      </c>
      <c r="N39" s="6">
        <v>3</v>
      </c>
      <c r="O39" s="6">
        <v>3</v>
      </c>
      <c r="P39" s="6">
        <v>3</v>
      </c>
      <c r="Q39" s="6">
        <v>3</v>
      </c>
      <c r="R39" s="6">
        <v>3</v>
      </c>
      <c r="S39" s="6">
        <v>18</v>
      </c>
    </row>
    <row r="40" spans="2:19" x14ac:dyDescent="0.25">
      <c r="B40" s="6"/>
      <c r="C40" s="6"/>
      <c r="D40" s="6"/>
      <c r="E40" s="6"/>
      <c r="F40" s="6"/>
      <c r="G40" s="6"/>
      <c r="H40" s="6"/>
      <c r="I40" s="6"/>
      <c r="L40" s="6" t="s">
        <v>80</v>
      </c>
      <c r="M40" s="6">
        <v>99.754899999999992</v>
      </c>
      <c r="N40" s="6">
        <v>99.692099999999982</v>
      </c>
      <c r="O40" s="6">
        <v>100.23320000000001</v>
      </c>
      <c r="P40" s="6">
        <v>99.505600000000015</v>
      </c>
      <c r="Q40" s="6">
        <v>130.2132</v>
      </c>
      <c r="R40" s="6">
        <v>130.44629999999998</v>
      </c>
      <c r="S40" s="6">
        <v>659.84529999999995</v>
      </c>
    </row>
    <row r="41" spans="2:19" ht="15.75" thickBot="1" x14ac:dyDescent="0.3">
      <c r="B41" s="5" t="s">
        <v>62</v>
      </c>
      <c r="C41" s="5"/>
      <c r="D41" s="5"/>
      <c r="E41" s="5"/>
      <c r="F41" s="5"/>
      <c r="G41" s="5"/>
      <c r="H41" s="5"/>
      <c r="I41" s="5"/>
      <c r="L41" s="6" t="s">
        <v>1</v>
      </c>
      <c r="M41" s="6">
        <v>33.251633333333331</v>
      </c>
      <c r="N41" s="6">
        <v>33.230699999999992</v>
      </c>
      <c r="O41" s="6">
        <v>33.41106666666667</v>
      </c>
      <c r="P41" s="6">
        <v>33.168533333333336</v>
      </c>
      <c r="Q41" s="6">
        <v>43.404400000000003</v>
      </c>
      <c r="R41" s="6">
        <v>43.482099999999996</v>
      </c>
      <c r="S41" s="6">
        <v>36.658072222222216</v>
      </c>
    </row>
    <row r="42" spans="2:19" x14ac:dyDescent="0.25">
      <c r="B42" s="6" t="s">
        <v>79</v>
      </c>
      <c r="C42" s="6">
        <v>3</v>
      </c>
      <c r="D42" s="6">
        <v>3</v>
      </c>
      <c r="E42" s="6">
        <v>3</v>
      </c>
      <c r="F42" s="6">
        <v>3</v>
      </c>
      <c r="G42" s="6">
        <v>3</v>
      </c>
      <c r="H42" s="6">
        <v>3</v>
      </c>
      <c r="I42" s="6">
        <v>18</v>
      </c>
      <c r="L42" s="6" t="s">
        <v>81</v>
      </c>
      <c r="M42" s="6">
        <v>4.9733403333333689E-2</v>
      </c>
      <c r="N42" s="6">
        <v>0.10338848999999958</v>
      </c>
      <c r="O42" s="6">
        <v>8.4861823333334224E-2</v>
      </c>
      <c r="P42" s="6">
        <v>4.0514103333334307E-2</v>
      </c>
      <c r="Q42" s="6">
        <v>3.010681000000015E-2</v>
      </c>
      <c r="R42" s="6">
        <v>2.6724489999999518E-2</v>
      </c>
      <c r="S42" s="6">
        <v>24.419025764477041</v>
      </c>
    </row>
    <row r="43" spans="2:19" x14ac:dyDescent="0.25">
      <c r="B43" s="6" t="s">
        <v>80</v>
      </c>
      <c r="C43" s="6">
        <v>100.1679</v>
      </c>
      <c r="D43" s="6">
        <v>101.19120000000001</v>
      </c>
      <c r="E43" s="6">
        <v>100.095</v>
      </c>
      <c r="F43" s="6">
        <v>100.57159999999999</v>
      </c>
      <c r="G43" s="6">
        <v>127.7132</v>
      </c>
      <c r="H43" s="6">
        <v>131.44509999999997</v>
      </c>
      <c r="I43" s="6">
        <v>661.18399999999997</v>
      </c>
      <c r="L43" s="6"/>
      <c r="M43" s="6"/>
      <c r="N43" s="6"/>
      <c r="O43" s="6"/>
      <c r="P43" s="6"/>
      <c r="Q43" s="6"/>
      <c r="R43" s="6"/>
      <c r="S43" s="6"/>
    </row>
    <row r="44" spans="2:19" ht="15.75" thickBot="1" x14ac:dyDescent="0.3">
      <c r="B44" s="6" t="s">
        <v>1</v>
      </c>
      <c r="C44" s="6">
        <v>33.389299999999999</v>
      </c>
      <c r="D44" s="6">
        <v>33.730400000000003</v>
      </c>
      <c r="E44" s="6">
        <v>33.365000000000002</v>
      </c>
      <c r="F44" s="6">
        <v>33.523866666666663</v>
      </c>
      <c r="G44" s="6">
        <v>42.571066666666667</v>
      </c>
      <c r="H44" s="6">
        <v>43.815033333333325</v>
      </c>
      <c r="I44" s="6">
        <v>36.73244444444444</v>
      </c>
      <c r="L44" s="5" t="s">
        <v>76</v>
      </c>
      <c r="M44" s="5"/>
      <c r="N44" s="5"/>
      <c r="O44" s="5"/>
      <c r="P44" s="5"/>
      <c r="Q44" s="5"/>
    </row>
    <row r="45" spans="2:19" x14ac:dyDescent="0.25">
      <c r="B45" s="6" t="s">
        <v>81</v>
      </c>
      <c r="C45" s="6">
        <v>5.3966799999999072E-3</v>
      </c>
      <c r="D45" s="6">
        <v>7.4829429999999128E-2</v>
      </c>
      <c r="E45" s="6">
        <v>0.10561152999999837</v>
      </c>
      <c r="F45" s="6">
        <v>6.3216933333334726E-3</v>
      </c>
      <c r="G45" s="6">
        <v>0.12371110333333346</v>
      </c>
      <c r="H45" s="6">
        <v>0.69024792333334006</v>
      </c>
      <c r="I45" s="6">
        <v>22.367092846143777</v>
      </c>
      <c r="L45" s="6" t="s">
        <v>79</v>
      </c>
      <c r="M45" s="6">
        <v>12</v>
      </c>
      <c r="N45" s="6">
        <v>12</v>
      </c>
      <c r="O45" s="6">
        <v>12</v>
      </c>
      <c r="P45" s="6">
        <v>12</v>
      </c>
      <c r="Q45" s="6">
        <v>12</v>
      </c>
      <c r="R45">
        <v>12</v>
      </c>
    </row>
    <row r="46" spans="2:19" x14ac:dyDescent="0.25">
      <c r="B46" s="6"/>
      <c r="C46" s="6"/>
      <c r="D46" s="6"/>
      <c r="E46" s="6"/>
      <c r="F46" s="6"/>
      <c r="G46" s="6"/>
      <c r="H46" s="6"/>
      <c r="I46" s="6"/>
      <c r="L46" s="6" t="s">
        <v>80</v>
      </c>
      <c r="M46" s="6">
        <v>402.3134</v>
      </c>
      <c r="N46" s="6">
        <v>400.45689999999996</v>
      </c>
      <c r="O46" s="6">
        <v>400.89430000000004</v>
      </c>
      <c r="P46" s="6">
        <v>400.20510000000007</v>
      </c>
      <c r="Q46" s="6">
        <v>523.10210000000006</v>
      </c>
      <c r="R46">
        <v>526.18179999999995</v>
      </c>
    </row>
    <row r="47" spans="2:19" ht="15.75" thickBot="1" x14ac:dyDescent="0.3">
      <c r="B47" s="5" t="s">
        <v>63</v>
      </c>
      <c r="C47" s="5"/>
      <c r="D47" s="5"/>
      <c r="E47" s="5"/>
      <c r="F47" s="5"/>
      <c r="G47" s="5"/>
      <c r="H47" s="5"/>
      <c r="I47" s="5"/>
      <c r="L47" s="6" t="s">
        <v>1</v>
      </c>
      <c r="M47" s="6">
        <v>33.526116666666674</v>
      </c>
      <c r="N47" s="6">
        <v>33.371408333333335</v>
      </c>
      <c r="O47" s="6">
        <v>33.40785833333333</v>
      </c>
      <c r="P47" s="6">
        <v>33.350424999999994</v>
      </c>
      <c r="Q47" s="6">
        <v>43.591841666666674</v>
      </c>
      <c r="R47">
        <v>43.848483333333341</v>
      </c>
    </row>
    <row r="48" spans="2:19" x14ac:dyDescent="0.25">
      <c r="B48" s="6" t="s">
        <v>79</v>
      </c>
      <c r="C48" s="6">
        <v>3</v>
      </c>
      <c r="D48" s="6">
        <v>3</v>
      </c>
      <c r="E48" s="6">
        <v>3</v>
      </c>
      <c r="F48" s="6">
        <v>3</v>
      </c>
      <c r="G48" s="6">
        <v>3</v>
      </c>
      <c r="H48" s="6">
        <v>3</v>
      </c>
      <c r="I48" s="6">
        <v>18</v>
      </c>
      <c r="L48" s="6" t="s">
        <v>81</v>
      </c>
      <c r="M48" s="6">
        <v>0.18246880878788047</v>
      </c>
      <c r="N48" s="6">
        <v>6.3850231742425226E-2</v>
      </c>
      <c r="O48" s="6">
        <v>5.4957431742424519E-2</v>
      </c>
      <c r="P48" s="6">
        <v>4.5002912954545865E-2</v>
      </c>
      <c r="Q48" s="6">
        <v>4.8977388106060761E-2</v>
      </c>
      <c r="R48">
        <v>0.11766507969696992</v>
      </c>
    </row>
    <row r="49" spans="2:18" x14ac:dyDescent="0.25">
      <c r="B49" s="6" t="s">
        <v>80</v>
      </c>
      <c r="C49" s="6">
        <v>99.754899999999992</v>
      </c>
      <c r="D49" s="6">
        <v>99.692099999999982</v>
      </c>
      <c r="E49" s="6">
        <v>100.23320000000001</v>
      </c>
      <c r="F49" s="6">
        <v>99.505600000000015</v>
      </c>
      <c r="G49" s="6">
        <v>130.2132</v>
      </c>
      <c r="H49" s="6">
        <v>130.44629999999998</v>
      </c>
      <c r="I49" s="6">
        <v>659.84529999999995</v>
      </c>
      <c r="L49" s="6"/>
      <c r="M49" s="6"/>
      <c r="N49" s="6"/>
      <c r="O49" s="6"/>
      <c r="P49" s="6"/>
      <c r="Q49" s="6"/>
    </row>
    <row r="50" spans="2:18" x14ac:dyDescent="0.25">
      <c r="B50" s="6" t="s">
        <v>1</v>
      </c>
      <c r="C50" s="6">
        <v>33.251633333333331</v>
      </c>
      <c r="D50" s="6">
        <v>33.230699999999992</v>
      </c>
      <c r="E50" s="6">
        <v>33.41106666666667</v>
      </c>
      <c r="F50" s="6">
        <v>33.168533333333336</v>
      </c>
      <c r="G50" s="6">
        <v>43.404400000000003</v>
      </c>
      <c r="H50" s="6">
        <v>43.482099999999996</v>
      </c>
      <c r="I50" s="6">
        <v>36.658072222222216</v>
      </c>
    </row>
    <row r="51" spans="2:18" ht="15.75" thickBot="1" x14ac:dyDescent="0.3">
      <c r="B51" s="6" t="s">
        <v>81</v>
      </c>
      <c r="C51" s="6">
        <v>4.9733403333333689E-2</v>
      </c>
      <c r="D51" s="6">
        <v>0.10338848999999958</v>
      </c>
      <c r="E51" s="6">
        <v>8.4861823333334224E-2</v>
      </c>
      <c r="F51" s="6">
        <v>4.0514103333334307E-2</v>
      </c>
      <c r="G51" s="6">
        <v>3.010681000000015E-2</v>
      </c>
      <c r="H51" s="6">
        <v>2.6724489999999518E-2</v>
      </c>
      <c r="I51" s="6">
        <v>24.419025764477041</v>
      </c>
      <c r="L51" t="s">
        <v>85</v>
      </c>
    </row>
    <row r="52" spans="2:18" x14ac:dyDescent="0.25">
      <c r="B52" s="6"/>
      <c r="C52" s="6"/>
      <c r="D52" s="6"/>
      <c r="E52" s="6"/>
      <c r="F52" s="6"/>
      <c r="G52" s="6"/>
      <c r="H52" s="6"/>
      <c r="I52" s="6"/>
      <c r="L52" s="7" t="s">
        <v>86</v>
      </c>
      <c r="M52" s="7" t="s">
        <v>87</v>
      </c>
      <c r="N52" s="7" t="s">
        <v>88</v>
      </c>
      <c r="O52" s="7" t="s">
        <v>89</v>
      </c>
      <c r="P52" s="7" t="s">
        <v>90</v>
      </c>
      <c r="Q52" s="7" t="s">
        <v>91</v>
      </c>
      <c r="R52" s="7" t="s">
        <v>92</v>
      </c>
    </row>
    <row r="53" spans="2:18" ht="15.75" thickBot="1" x14ac:dyDescent="0.3">
      <c r="B53" s="5" t="s">
        <v>76</v>
      </c>
      <c r="C53" s="5"/>
      <c r="D53" s="5"/>
      <c r="E53" s="5"/>
      <c r="F53" s="5"/>
      <c r="G53" s="5"/>
      <c r="H53" s="5"/>
      <c r="L53" s="6" t="s">
        <v>12</v>
      </c>
      <c r="M53" s="6">
        <v>1.4544437677782298</v>
      </c>
      <c r="N53" s="6">
        <v>3</v>
      </c>
      <c r="O53" s="6">
        <v>0.48481458925940996</v>
      </c>
      <c r="P53" s="6">
        <v>6.7042117088835287</v>
      </c>
      <c r="Q53" s="8">
        <v>7.180274141496139E-4</v>
      </c>
      <c r="R53" s="6">
        <v>2.7980606354356103</v>
      </c>
    </row>
    <row r="54" spans="2:18" x14ac:dyDescent="0.25">
      <c r="B54" s="6" t="s">
        <v>79</v>
      </c>
      <c r="C54" s="6">
        <v>15</v>
      </c>
      <c r="D54" s="6">
        <v>15</v>
      </c>
      <c r="E54" s="6">
        <v>15</v>
      </c>
      <c r="F54" s="6">
        <v>15</v>
      </c>
      <c r="G54" s="6">
        <v>15</v>
      </c>
      <c r="H54" s="6">
        <v>15</v>
      </c>
      <c r="L54" s="6" t="s">
        <v>93</v>
      </c>
      <c r="M54" s="6">
        <v>1700.104324374445</v>
      </c>
      <c r="N54" s="6">
        <v>5</v>
      </c>
      <c r="O54" s="6">
        <v>340.02086487488901</v>
      </c>
      <c r="P54" s="6">
        <v>4701.9456799787094</v>
      </c>
      <c r="Q54" s="6">
        <v>2.4946809288112404E-63</v>
      </c>
      <c r="R54" s="6">
        <v>2.4085141194993356</v>
      </c>
    </row>
    <row r="55" spans="2:18" x14ac:dyDescent="0.25">
      <c r="B55" s="6" t="s">
        <v>80</v>
      </c>
      <c r="C55" s="6">
        <v>502.48130000000003</v>
      </c>
      <c r="D55" s="6">
        <v>501.6481</v>
      </c>
      <c r="E55" s="6">
        <v>500.98930000000007</v>
      </c>
      <c r="F55" s="6">
        <v>500.77670000000006</v>
      </c>
      <c r="G55" s="6">
        <v>650.81530000000009</v>
      </c>
      <c r="H55" s="6">
        <v>657.62689999999986</v>
      </c>
      <c r="L55" s="6" t="s">
        <v>94</v>
      </c>
      <c r="M55" s="6">
        <v>0.716580055555045</v>
      </c>
      <c r="N55" s="6">
        <v>15</v>
      </c>
      <c r="O55" s="6">
        <v>4.7772003703669665E-2</v>
      </c>
      <c r="P55" s="6">
        <v>0.66061053788874435</v>
      </c>
      <c r="Q55" s="6">
        <v>0.80843815749642434</v>
      </c>
      <c r="R55" s="6">
        <v>1.8801745839905264</v>
      </c>
    </row>
    <row r="56" spans="2:18" x14ac:dyDescent="0.25">
      <c r="B56" s="6" t="s">
        <v>1</v>
      </c>
      <c r="C56" s="6">
        <v>33.498753333333333</v>
      </c>
      <c r="D56" s="6">
        <v>33.443206666666669</v>
      </c>
      <c r="E56" s="6">
        <v>33.399286666666669</v>
      </c>
      <c r="F56" s="6">
        <v>33.385113333333329</v>
      </c>
      <c r="G56" s="6">
        <v>43.387686666666674</v>
      </c>
      <c r="H56" s="6">
        <v>43.841793333333335</v>
      </c>
      <c r="L56" s="6" t="s">
        <v>95</v>
      </c>
      <c r="M56" s="6">
        <v>3.471116560000024</v>
      </c>
      <c r="N56" s="6">
        <v>48</v>
      </c>
      <c r="O56" s="6">
        <v>7.2314928333333833E-2</v>
      </c>
      <c r="P56" s="6"/>
      <c r="Q56" s="6"/>
      <c r="R56" s="6"/>
    </row>
    <row r="57" spans="2:18" x14ac:dyDescent="0.25">
      <c r="B57" s="6" t="s">
        <v>81</v>
      </c>
      <c r="C57" s="6">
        <v>0.14734824123809651</v>
      </c>
      <c r="D57" s="6">
        <v>8.2950817809524208E-2</v>
      </c>
      <c r="E57" s="6">
        <v>5.8583086952380972E-2</v>
      </c>
      <c r="F57" s="6">
        <v>4.1419446952381297E-2</v>
      </c>
      <c r="G57" s="6">
        <v>0.23478066552381111</v>
      </c>
      <c r="H57" s="6">
        <v>0.19124979209523926</v>
      </c>
      <c r="L57" s="6"/>
      <c r="M57" s="6"/>
      <c r="N57" s="6"/>
      <c r="O57" s="6"/>
      <c r="P57" s="6"/>
      <c r="Q57" s="6"/>
      <c r="R57" s="6"/>
    </row>
    <row r="58" spans="2:18" ht="15.75" thickBot="1" x14ac:dyDescent="0.3">
      <c r="B58" s="6"/>
      <c r="C58" s="6"/>
      <c r="D58" s="6"/>
      <c r="E58" s="6"/>
      <c r="F58" s="6"/>
      <c r="G58" s="6"/>
      <c r="H58" s="6"/>
      <c r="L58" s="9" t="s">
        <v>76</v>
      </c>
      <c r="M58" s="9">
        <v>1705.7464647577783</v>
      </c>
      <c r="N58" s="9">
        <v>71</v>
      </c>
      <c r="O58" s="9"/>
      <c r="P58" s="9"/>
      <c r="Q58" s="9"/>
      <c r="R58" s="9"/>
    </row>
    <row r="60" spans="2:18" ht="15.75" thickBot="1" x14ac:dyDescent="0.3">
      <c r="B60" t="s">
        <v>85</v>
      </c>
    </row>
    <row r="61" spans="2:18" x14ac:dyDescent="0.25">
      <c r="B61" s="7" t="s">
        <v>86</v>
      </c>
      <c r="C61" s="7" t="s">
        <v>87</v>
      </c>
      <c r="D61" s="7" t="s">
        <v>88</v>
      </c>
      <c r="E61" s="7" t="s">
        <v>89</v>
      </c>
      <c r="F61" s="7" t="s">
        <v>90</v>
      </c>
      <c r="G61" s="7" t="s">
        <v>91</v>
      </c>
      <c r="H61" s="7" t="s">
        <v>92</v>
      </c>
    </row>
    <row r="62" spans="2:18" x14ac:dyDescent="0.25">
      <c r="B62" s="6" t="s">
        <v>12</v>
      </c>
      <c r="C62" s="6">
        <v>1.6512659615559642</v>
      </c>
      <c r="D62" s="6">
        <v>4</v>
      </c>
      <c r="E62" s="6">
        <v>0.41281649038899104</v>
      </c>
      <c r="F62" s="6">
        <v>4.5171244963700961</v>
      </c>
      <c r="G62" s="8">
        <v>2.9530113832709642E-3</v>
      </c>
      <c r="H62" s="6">
        <v>2.5252151019828779</v>
      </c>
    </row>
    <row r="63" spans="2:18" x14ac:dyDescent="0.25">
      <c r="B63" s="6" t="s">
        <v>93</v>
      </c>
      <c r="C63" s="6">
        <v>2075.5952166279999</v>
      </c>
      <c r="D63" s="6">
        <v>5</v>
      </c>
      <c r="E63" s="6">
        <v>415.11904332559999</v>
      </c>
      <c r="F63" s="6">
        <v>4542.3195128393863</v>
      </c>
      <c r="G63" s="6">
        <v>5.4912774889919926E-76</v>
      </c>
      <c r="H63" s="6">
        <v>2.3682702357010696</v>
      </c>
    </row>
    <row r="64" spans="2:18" x14ac:dyDescent="0.25">
      <c r="B64" s="6" t="s">
        <v>94</v>
      </c>
      <c r="C64" s="6">
        <v>3.4540294664441671</v>
      </c>
      <c r="D64" s="6">
        <v>20</v>
      </c>
      <c r="E64" s="6">
        <v>0.17270147332220837</v>
      </c>
      <c r="F64" s="6">
        <v>1.8897356909552323</v>
      </c>
      <c r="G64" s="6">
        <v>3.0385356847056316E-2</v>
      </c>
      <c r="H64" s="6">
        <v>1.7479841331228561</v>
      </c>
    </row>
    <row r="65" spans="2:8" x14ac:dyDescent="0.25">
      <c r="B65" s="6" t="s">
        <v>95</v>
      </c>
      <c r="C65" s="6">
        <v>5.4833532800000331</v>
      </c>
      <c r="D65" s="6">
        <v>60</v>
      </c>
      <c r="E65" s="6">
        <v>9.1389221333333881E-2</v>
      </c>
      <c r="F65" s="6"/>
      <c r="G65" s="6"/>
      <c r="H65" s="6"/>
    </row>
    <row r="66" spans="2:8" x14ac:dyDescent="0.25">
      <c r="B66" s="6"/>
      <c r="C66" s="6"/>
      <c r="D66" s="6"/>
      <c r="E66" s="6"/>
      <c r="F66" s="6"/>
      <c r="G66" s="6"/>
      <c r="H66" s="6"/>
    </row>
    <row r="67" spans="2:8" ht="15.75" thickBot="1" x14ac:dyDescent="0.3">
      <c r="B67" s="9" t="s">
        <v>76</v>
      </c>
      <c r="C67" s="9">
        <v>2086.1838653360001</v>
      </c>
      <c r="D67" s="9">
        <v>89</v>
      </c>
      <c r="E67" s="9"/>
      <c r="F67" s="9"/>
      <c r="G67" s="9"/>
      <c r="H67" s="9"/>
    </row>
  </sheetData>
  <mergeCells count="9">
    <mergeCell ref="B13:B15"/>
    <mergeCell ref="L13:L15"/>
    <mergeCell ref="B16:B18"/>
    <mergeCell ref="B4:B6"/>
    <mergeCell ref="L4:L6"/>
    <mergeCell ref="B7:B9"/>
    <mergeCell ref="L7:L9"/>
    <mergeCell ref="B10:B12"/>
    <mergeCell ref="L10:L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76D08EAF6CD747AE18F062D238E9CD" ma:contentTypeVersion="14" ma:contentTypeDescription="Create a new document." ma:contentTypeScope="" ma:versionID="97c3e19f4e08976f2a2cae42e699b4b7">
  <xsd:schema xmlns:xsd="http://www.w3.org/2001/XMLSchema" xmlns:xs="http://www.w3.org/2001/XMLSchema" xmlns:p="http://schemas.microsoft.com/office/2006/metadata/properties" xmlns:ns3="134246ac-c077-4814-adad-0c52def46e24" xmlns:ns4="bd43519d-ead2-4ba1-ba32-c0379276acbd" targetNamespace="http://schemas.microsoft.com/office/2006/metadata/properties" ma:root="true" ma:fieldsID="dfd96bcb783db4b4babc55243ce5e5aa" ns3:_="" ns4:_="">
    <xsd:import namespace="134246ac-c077-4814-adad-0c52def46e24"/>
    <xsd:import namespace="bd43519d-ead2-4ba1-ba32-c0379276acbd"/>
    <xsd:element name="properties">
      <xsd:complexType>
        <xsd:sequence>
          <xsd:element name="documentManagement">
            <xsd:complexType>
              <xsd:all>
                <xsd:element ref="ns3:SharedWithDetails" minOccurs="0"/>
                <xsd:element ref="ns3:SharingHintHash" minOccurs="0"/>
                <xsd:element ref="ns3:SharedWithUsers"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246ac-c077-4814-adad-0c52def46e24"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ingHintHash" ma:index="9" nillable="true" ma:displayName="Sharing Hint Hash" ma:hidden="true" ma:internalName="SharingHintHash" ma:readOnly="true">
      <xsd:simpleType>
        <xsd:restriction base="dms:Text"/>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43519d-ead2-4ba1-ba32-c0379276acb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035993-9EB3-40E6-8EC8-A4D4D000A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246ac-c077-4814-adad-0c52def46e24"/>
    <ds:schemaRef ds:uri="bd43519d-ead2-4ba1-ba32-c0379276ac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DFF4A3-36BF-4367-861E-2DF1BBC3F5C8}">
  <ds:schemaRefs>
    <ds:schemaRef ds:uri="http://schemas.microsoft.com/sharepoint/v3/contenttype/forms"/>
  </ds:schemaRefs>
</ds:datastoreItem>
</file>

<file path=customXml/itemProps3.xml><?xml version="1.0" encoding="utf-8"?>
<ds:datastoreItem xmlns:ds="http://schemas.openxmlformats.org/officeDocument/2006/customXml" ds:itemID="{3C6AAE93-52FF-40A7-9E88-A1A220C9BACA}">
  <ds:schemaRefs>
    <ds:schemaRef ds:uri="http://schemas.microsoft.com/office/2006/metadata/properties"/>
    <ds:schemaRef ds:uri="bd43519d-ead2-4ba1-ba32-c0379276acbd"/>
    <ds:schemaRef ds:uri="134246ac-c077-4814-adad-0c52def46e24"/>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Mass WBA</vt:lpstr>
      <vt:lpstr>Mass PVWD</vt:lpstr>
      <vt:lpstr>ANOVA WI WBA</vt:lpstr>
      <vt:lpstr>ANOVA WS WBA</vt:lpstr>
      <vt:lpstr>ANOVA WI PVWD</vt:lpstr>
      <vt:lpstr>ANOVA WS PVWD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Moure Abelenda, Alejandro</dc:creator>
  <cp:lastModifiedBy>Moure Abelenda, Alejandro</cp:lastModifiedBy>
  <dcterms:created xsi:type="dcterms:W3CDTF">2022-04-30T20:29:02Z</dcterms:created>
  <dcterms:modified xsi:type="dcterms:W3CDTF">2022-07-22T15:47:06Z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0x0101000C76D08EAF6CD747AE18F062D238E9CD</vt:lpwstr>
  </property>
</Properties>
</file>